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mc:AlternateContent xmlns:mc="http://schemas.openxmlformats.org/markup-compatibility/2006">
    <mc:Choice Requires="x15">
      <x15ac:absPath xmlns:x15ac="http://schemas.microsoft.com/office/spreadsheetml/2010/11/ac" url="https://knowledgeservices.sharepoint.com/sites/ISPMOTeam/Shared Documents/General/Draft Documents/StateRAMP SAP &amp; Attachments/"/>
    </mc:Choice>
  </mc:AlternateContent>
  <xr:revisionPtr revIDLastSave="235" documentId="8_{CBA2770D-E09F-4CD0-A2B7-1D234073F6EF}" xr6:coauthVersionLast="47" xr6:coauthVersionMax="47" xr10:uidLastSave="{36937530-562B-464A-A1AE-6CB48CE097C3}"/>
  <bookViews>
    <workbookView xWindow="1044" yWindow="1044" windowWidth="7500" windowHeight="6000" tabRatio="792" xr2:uid="{00000000-000D-0000-FFFF-FFFF00000000}"/>
  </bookViews>
  <sheets>
    <sheet name="System" sheetId="2"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externalReferences>
    <externalReference r:id="rId20"/>
  </externalReferences>
  <definedNames>
    <definedName name="_xlnm._FilterDatabase" localSheetId="2" hidden="1">AC!$A$1:$U$1</definedName>
    <definedName name="_xlnm._FilterDatabase" localSheetId="3" hidden="1">AT!$A$1:$U$1</definedName>
    <definedName name="_xlnm._FilterDatabase" localSheetId="4" hidden="1">AU!$A$1:$U$1</definedName>
    <definedName name="_xlnm._FilterDatabase" localSheetId="5" hidden="1">CA!$A$1:$U$1</definedName>
    <definedName name="_xlnm._FilterDatabase" localSheetId="6" hidden="1">CM!$A$1:$U$1</definedName>
    <definedName name="_xlnm._FilterDatabase" localSheetId="7" hidden="1">CP!$A$1:$U$1</definedName>
    <definedName name="_xlnm._FilterDatabase" localSheetId="1" hidden="1">CtrlSummary!$A$1:$I$134</definedName>
    <definedName name="_xlnm._FilterDatabase" localSheetId="8" hidden="1">IA!$A$1:$U$1</definedName>
    <definedName name="_xlnm._FilterDatabase" localSheetId="9" hidden="1">IR!$A$1:$U$1</definedName>
    <definedName name="_xlnm._FilterDatabase" localSheetId="10" hidden="1">MA!$A$1:$U$1</definedName>
    <definedName name="_xlnm._FilterDatabase" localSheetId="11" hidden="1">MP!$A$1:$U$1</definedName>
    <definedName name="_xlnm._FilterDatabase" localSheetId="12" hidden="1">PE!$A$1:$U$1</definedName>
    <definedName name="_xlnm._FilterDatabase" localSheetId="13" hidden="1">PL!$A$1:$U$32</definedName>
    <definedName name="_xlnm._FilterDatabase" localSheetId="14" hidden="1">PS!$A$1:$U$1</definedName>
    <definedName name="_xlnm._FilterDatabase" localSheetId="15" hidden="1">RA!$A$1:$U$1</definedName>
    <definedName name="_xlnm._FilterDatabase" localSheetId="16" hidden="1">SA!$A$1:$U$1</definedName>
    <definedName name="_xlnm._FilterDatabase" localSheetId="17" hidden="1">SC!$A$1:$U$1</definedName>
    <definedName name="_xlnm._FilterDatabase" localSheetId="18" hidden="1">SI!$A$1:$U$1</definedName>
    <definedName name="_xlnm._FilterDatabase" localSheetId="0" hidden="1">System!#REF!</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AC!$C$1:$H$11</definedName>
    <definedName name="_xlnm.Print_Area" localSheetId="3">AT!$C$1:$H$11</definedName>
    <definedName name="_xlnm.Print_Area" localSheetId="4">AU!$C$1:$H$11</definedName>
    <definedName name="_xlnm.Print_Area" localSheetId="5">CA!$C$1:$H$11</definedName>
    <definedName name="_xlnm.Print_Area" localSheetId="6">CM!$C$1:$H$13</definedName>
    <definedName name="_xlnm.Print_Area" localSheetId="7">CP!$C$1:$H$11</definedName>
    <definedName name="_xlnm.Print_Area" localSheetId="8">IA!$C$1:$H$11</definedName>
    <definedName name="_xlnm.Print_Area" localSheetId="9">IR!$C$1:$H$11</definedName>
    <definedName name="_xlnm.Print_Area" localSheetId="10">MA!$C$1:$H$11</definedName>
    <definedName name="_xlnm.Print_Area" localSheetId="11">MP!$C$1:$H$11</definedName>
    <definedName name="_xlnm.Print_Area" localSheetId="12">PE!$C$1:$H$11</definedName>
    <definedName name="_xlnm.Print_Area" localSheetId="13">PL!$C$1:$H$11</definedName>
    <definedName name="_xlnm.Print_Area" localSheetId="14">PS!$C$1:$H$11</definedName>
    <definedName name="_xlnm.Print_Area" localSheetId="15">RA!$C$1:$H$11</definedName>
    <definedName name="_xlnm.Print_Area" localSheetId="16">SA!$C$1:$H$11</definedName>
    <definedName name="_xlnm.Print_Area" localSheetId="17">SC!$C$1:$H$11</definedName>
    <definedName name="_xlnm.Print_Area" localSheetId="18">SI!$C$1:$H$11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5" l="1"/>
  <c r="N38" i="5"/>
  <c r="N37" i="5"/>
  <c r="N36" i="5"/>
  <c r="N35" i="5"/>
  <c r="I26" i="3"/>
  <c r="H26" i="3"/>
  <c r="G26" i="3"/>
  <c r="F26" i="3"/>
  <c r="E26" i="3"/>
  <c r="D26" i="3"/>
  <c r="N52" i="19" l="1"/>
  <c r="N40" i="16"/>
  <c r="N39" i="16"/>
  <c r="N38" i="16"/>
  <c r="N36" i="7"/>
  <c r="I133" i="3" l="1"/>
  <c r="H133" i="3"/>
  <c r="G133" i="3"/>
  <c r="F133" i="3"/>
  <c r="E133" i="3"/>
  <c r="D133" i="3"/>
  <c r="G129" i="3"/>
  <c r="G130" i="3"/>
  <c r="G131" i="3"/>
  <c r="G132" i="3"/>
  <c r="G134" i="3"/>
  <c r="G128" i="3"/>
  <c r="G119" i="3"/>
  <c r="G120" i="3"/>
  <c r="G121" i="3"/>
  <c r="G122" i="3"/>
  <c r="G123" i="3"/>
  <c r="G124" i="3"/>
  <c r="G125" i="3"/>
  <c r="G126" i="3"/>
  <c r="G118" i="3"/>
  <c r="G113" i="3"/>
  <c r="G114" i="3"/>
  <c r="G115" i="3"/>
  <c r="G116" i="3"/>
  <c r="G112" i="3"/>
  <c r="G106" i="3"/>
  <c r="G107" i="3"/>
  <c r="G108" i="3"/>
  <c r="G105" i="3"/>
  <c r="G98" i="3"/>
  <c r="G99" i="3"/>
  <c r="G100" i="3"/>
  <c r="G101" i="3"/>
  <c r="G102" i="3"/>
  <c r="G103" i="3"/>
  <c r="G97" i="3"/>
  <c r="G94" i="3"/>
  <c r="G95" i="3"/>
  <c r="G93" i="3"/>
  <c r="G84" i="3"/>
  <c r="G85" i="3"/>
  <c r="G86" i="3"/>
  <c r="G87" i="3"/>
  <c r="G88" i="3"/>
  <c r="G89" i="3"/>
  <c r="G90" i="3"/>
  <c r="G91" i="3"/>
  <c r="G83" i="3"/>
  <c r="G80" i="3"/>
  <c r="G81" i="3"/>
  <c r="G79" i="3"/>
  <c r="G75" i="3"/>
  <c r="G76" i="3"/>
  <c r="G77" i="3"/>
  <c r="G74" i="3"/>
  <c r="G67" i="3"/>
  <c r="G68" i="3"/>
  <c r="G69" i="3"/>
  <c r="G70" i="3"/>
  <c r="G71" i="3"/>
  <c r="G72" i="3"/>
  <c r="G66" i="3"/>
  <c r="G57" i="3"/>
  <c r="G58" i="3"/>
  <c r="G59" i="3"/>
  <c r="G60" i="3"/>
  <c r="G61" i="3"/>
  <c r="G62" i="3"/>
  <c r="G63" i="3"/>
  <c r="G64" i="3"/>
  <c r="G56" i="3"/>
  <c r="G50" i="3"/>
  <c r="G51" i="3"/>
  <c r="G52" i="3"/>
  <c r="G53" i="3"/>
  <c r="G54" i="3"/>
  <c r="G49" i="3"/>
  <c r="G41" i="3"/>
  <c r="G42" i="3"/>
  <c r="G43" i="3"/>
  <c r="G44" i="3"/>
  <c r="G45" i="3"/>
  <c r="G47" i="3"/>
  <c r="G40" i="3"/>
  <c r="G32" i="3"/>
  <c r="G33" i="3"/>
  <c r="G34" i="3"/>
  <c r="G35" i="3"/>
  <c r="G36" i="3"/>
  <c r="G37" i="3"/>
  <c r="G38" i="3"/>
  <c r="G31" i="3"/>
  <c r="G20" i="3"/>
  <c r="G21" i="3"/>
  <c r="G22" i="3"/>
  <c r="G23" i="3"/>
  <c r="G24" i="3"/>
  <c r="G25" i="3"/>
  <c r="G27" i="3"/>
  <c r="G28" i="3"/>
  <c r="G29" i="3"/>
  <c r="G19" i="3"/>
  <c r="G15" i="3"/>
  <c r="G16" i="3"/>
  <c r="G17" i="3"/>
  <c r="G14" i="3"/>
  <c r="G4" i="3"/>
  <c r="G5" i="3"/>
  <c r="G6" i="3"/>
  <c r="G7" i="3"/>
  <c r="G8" i="3"/>
  <c r="G9" i="3"/>
  <c r="G10" i="3"/>
  <c r="G11" i="3"/>
  <c r="G12" i="3"/>
  <c r="G3" i="3"/>
  <c r="B32" i="2" l="1"/>
  <c r="B31" i="2"/>
  <c r="N43" i="19" l="1"/>
  <c r="N44" i="19"/>
  <c r="N45" i="19"/>
  <c r="N46" i="19"/>
  <c r="N47" i="19"/>
  <c r="N48" i="19"/>
  <c r="N49" i="19"/>
  <c r="N50" i="1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2" i="9"/>
  <c r="N2" i="8"/>
  <c r="N28" i="1"/>
  <c r="N29" i="1"/>
  <c r="N30" i="1"/>
  <c r="N31" i="1"/>
  <c r="N32" i="1"/>
  <c r="N33" i="1"/>
  <c r="N34" i="1"/>
  <c r="N35" i="1"/>
  <c r="N36" i="1"/>
  <c r="N37" i="1"/>
  <c r="N38" i="1"/>
  <c r="N39" i="1"/>
  <c r="N14" i="7"/>
  <c r="D129" i="3" l="1"/>
  <c r="D130" i="3"/>
  <c r="D131" i="3"/>
  <c r="D132" i="3"/>
  <c r="D134" i="3"/>
  <c r="D128" i="3"/>
  <c r="D3" i="3" l="1"/>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51" i="19"/>
  <c r="N2"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2" i="18"/>
  <c r="N3" i="17"/>
  <c r="N4" i="17"/>
  <c r="N5" i="17"/>
  <c r="N6" i="17"/>
  <c r="F112" i="3" s="1"/>
  <c r="N7" i="17"/>
  <c r="N8" i="17"/>
  <c r="N9" i="17"/>
  <c r="N10" i="17"/>
  <c r="N11" i="17"/>
  <c r="N12" i="17"/>
  <c r="N13" i="17"/>
  <c r="N14" i="17"/>
  <c r="N15" i="17"/>
  <c r="N16" i="17"/>
  <c r="N17" i="17"/>
  <c r="N18" i="17"/>
  <c r="F114" i="3" s="1"/>
  <c r="N19" i="17"/>
  <c r="N20" i="17"/>
  <c r="N21" i="17"/>
  <c r="N22" i="17"/>
  <c r="N23" i="17"/>
  <c r="N24" i="17"/>
  <c r="N25" i="17"/>
  <c r="N26" i="17"/>
  <c r="N27" i="17"/>
  <c r="N28" i="17"/>
  <c r="N29" i="17"/>
  <c r="N30" i="17"/>
  <c r="N31" i="17"/>
  <c r="N32" i="17"/>
  <c r="N33" i="17"/>
  <c r="N34" i="17"/>
  <c r="N2" i="17"/>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2" i="16"/>
  <c r="N3" i="15"/>
  <c r="N4" i="15"/>
  <c r="N5" i="15"/>
  <c r="N6" i="15"/>
  <c r="N7" i="15"/>
  <c r="N8" i="15"/>
  <c r="N9" i="15"/>
  <c r="N10" i="15"/>
  <c r="N11" i="15"/>
  <c r="N12" i="15"/>
  <c r="N13" i="15"/>
  <c r="N14" i="15"/>
  <c r="N15" i="15"/>
  <c r="N16" i="15"/>
  <c r="F99" i="3" s="1"/>
  <c r="N17" i="15"/>
  <c r="N18" i="15"/>
  <c r="N19" i="15"/>
  <c r="N20" i="15"/>
  <c r="N21" i="15"/>
  <c r="N22" i="15"/>
  <c r="N23" i="15"/>
  <c r="N24" i="15"/>
  <c r="N25" i="15"/>
  <c r="N26" i="15"/>
  <c r="N27" i="15"/>
  <c r="N28" i="15"/>
  <c r="N29" i="15"/>
  <c r="N30" i="15"/>
  <c r="N31" i="15"/>
  <c r="N32" i="15"/>
  <c r="N33" i="15"/>
  <c r="N34" i="15"/>
  <c r="N35" i="15"/>
  <c r="N36" i="15"/>
  <c r="N37" i="15"/>
  <c r="N38" i="15"/>
  <c r="N39" i="15"/>
  <c r="N40" i="15"/>
  <c r="N41" i="15"/>
  <c r="F102" i="3" s="1"/>
  <c r="N42" i="15"/>
  <c r="N43" i="15"/>
  <c r="N44" i="15"/>
  <c r="N45" i="15"/>
  <c r="N46" i="15"/>
  <c r="N47" i="15"/>
  <c r="N48" i="15"/>
  <c r="N49" i="15"/>
  <c r="N50" i="15"/>
  <c r="N51" i="15"/>
  <c r="N2" i="15"/>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2" i="14"/>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2" i="13"/>
  <c r="N3" i="12"/>
  <c r="N4" i="12"/>
  <c r="F79" i="3" s="1"/>
  <c r="N5" i="12"/>
  <c r="N6" i="12"/>
  <c r="N7" i="12"/>
  <c r="N8" i="12"/>
  <c r="N9" i="12"/>
  <c r="N10" i="12"/>
  <c r="N11" i="12"/>
  <c r="N12" i="12"/>
  <c r="N13" i="12"/>
  <c r="N14" i="12"/>
  <c r="F80" i="3" s="1"/>
  <c r="N15" i="12"/>
  <c r="N16" i="12"/>
  <c r="N17" i="12"/>
  <c r="N18" i="12"/>
  <c r="N2"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2" i="10"/>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3" i="7"/>
  <c r="N4" i="7"/>
  <c r="N5" i="7"/>
  <c r="N6" i="7"/>
  <c r="N7" i="7"/>
  <c r="N8" i="7"/>
  <c r="N9" i="7"/>
  <c r="N10" i="7"/>
  <c r="N11" i="7"/>
  <c r="N12" i="7"/>
  <c r="N13" i="7"/>
  <c r="N15" i="7"/>
  <c r="F43" i="3" s="1"/>
  <c r="N16" i="7"/>
  <c r="N17" i="7"/>
  <c r="N18" i="7"/>
  <c r="N19" i="7"/>
  <c r="N20" i="7"/>
  <c r="N21" i="7"/>
  <c r="N22" i="7"/>
  <c r="N23" i="7"/>
  <c r="N24" i="7"/>
  <c r="N25" i="7"/>
  <c r="N26" i="7"/>
  <c r="N27" i="7"/>
  <c r="N28" i="7"/>
  <c r="N29" i="7"/>
  <c r="N30" i="7"/>
  <c r="N31" i="7"/>
  <c r="N32" i="7"/>
  <c r="N33" i="7"/>
  <c r="N34" i="7"/>
  <c r="N35" i="7"/>
  <c r="N37" i="7"/>
  <c r="N38" i="7"/>
  <c r="N39" i="7"/>
  <c r="N40" i="7"/>
  <c r="N41" i="7"/>
  <c r="F47" i="3" s="1"/>
  <c r="N42" i="7"/>
  <c r="N2" i="7"/>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40" i="5"/>
  <c r="N41" i="5"/>
  <c r="N42" i="5"/>
  <c r="N43" i="5"/>
  <c r="N44" i="5"/>
  <c r="N45" i="5"/>
  <c r="N46" i="5"/>
  <c r="N47" i="5"/>
  <c r="N48" i="5"/>
  <c r="N2" i="5"/>
  <c r="N3" i="4"/>
  <c r="N4" i="4"/>
  <c r="N5" i="4"/>
  <c r="N6" i="4"/>
  <c r="N7" i="4"/>
  <c r="N8" i="4"/>
  <c r="N9" i="4"/>
  <c r="N10" i="4"/>
  <c r="N11" i="4"/>
  <c r="N12" i="4"/>
  <c r="N13" i="4"/>
  <c r="N14" i="4"/>
  <c r="N15" i="4"/>
  <c r="N16" i="4"/>
  <c r="N17" i="4"/>
  <c r="N18" i="4"/>
  <c r="N19" i="4"/>
  <c r="N20" i="4"/>
  <c r="N21" i="4"/>
  <c r="N22" i="4"/>
  <c r="N23" i="4"/>
  <c r="N2" i="4"/>
  <c r="N2" i="1"/>
  <c r="N3" i="1"/>
  <c r="N4" i="1"/>
  <c r="N5" i="1"/>
  <c r="N6" i="1"/>
  <c r="N7" i="1"/>
  <c r="N8" i="1"/>
  <c r="N9" i="1"/>
  <c r="N10" i="1"/>
  <c r="N11" i="1"/>
  <c r="N12" i="1"/>
  <c r="N13" i="1"/>
  <c r="N14" i="1"/>
  <c r="N15" i="1"/>
  <c r="N16" i="1"/>
  <c r="N17" i="1"/>
  <c r="N18" i="1"/>
  <c r="N19" i="1"/>
  <c r="N20" i="1"/>
  <c r="N21" i="1"/>
  <c r="N22" i="1"/>
  <c r="N23" i="1"/>
  <c r="N24" i="1"/>
  <c r="N25" i="1"/>
  <c r="N26" i="1"/>
  <c r="N27" i="1"/>
  <c r="N40" i="1"/>
  <c r="N41" i="1"/>
  <c r="N42" i="1"/>
  <c r="N43" i="1"/>
  <c r="N44" i="1"/>
  <c r="N45" i="1"/>
  <c r="N46" i="1"/>
  <c r="N47" i="1"/>
  <c r="N48" i="1"/>
  <c r="N49" i="1"/>
  <c r="N50" i="1"/>
  <c r="N51" i="1"/>
  <c r="N52" i="1"/>
  <c r="C7" i="2"/>
  <c r="E129" i="3"/>
  <c r="E130" i="3"/>
  <c r="E131" i="3"/>
  <c r="E132" i="3"/>
  <c r="E134" i="3"/>
  <c r="E128" i="3"/>
  <c r="E126" i="3"/>
  <c r="E119" i="3"/>
  <c r="E120" i="3"/>
  <c r="E121" i="3"/>
  <c r="E122" i="3"/>
  <c r="E123" i="3"/>
  <c r="E124" i="3"/>
  <c r="E125" i="3"/>
  <c r="E118" i="3"/>
  <c r="E113" i="3"/>
  <c r="E114" i="3"/>
  <c r="E115" i="3"/>
  <c r="E116" i="3"/>
  <c r="E112" i="3"/>
  <c r="E106" i="3"/>
  <c r="E107" i="3"/>
  <c r="E108" i="3"/>
  <c r="E105" i="3"/>
  <c r="E103" i="3"/>
  <c r="E98" i="3"/>
  <c r="E99" i="3"/>
  <c r="E100" i="3"/>
  <c r="E101" i="3"/>
  <c r="E102" i="3"/>
  <c r="E97" i="3"/>
  <c r="E94" i="3"/>
  <c r="E95" i="3"/>
  <c r="E93" i="3"/>
  <c r="E84" i="3"/>
  <c r="E85" i="3"/>
  <c r="E86" i="3"/>
  <c r="E87" i="3"/>
  <c r="E88" i="3"/>
  <c r="E89" i="3"/>
  <c r="E90" i="3"/>
  <c r="E91" i="3"/>
  <c r="E83" i="3"/>
  <c r="E80" i="3"/>
  <c r="E81" i="3"/>
  <c r="E79" i="3"/>
  <c r="E75" i="3"/>
  <c r="E76" i="3"/>
  <c r="E77" i="3"/>
  <c r="E74" i="3"/>
  <c r="E67" i="3"/>
  <c r="E68" i="3"/>
  <c r="E69" i="3"/>
  <c r="E70" i="3"/>
  <c r="E71" i="3"/>
  <c r="E72" i="3"/>
  <c r="E66" i="3"/>
  <c r="E57" i="3"/>
  <c r="E58" i="3"/>
  <c r="E59" i="3"/>
  <c r="E60" i="3"/>
  <c r="E61" i="3"/>
  <c r="E62" i="3"/>
  <c r="E63" i="3"/>
  <c r="E64" i="3"/>
  <c r="E56" i="3"/>
  <c r="E50" i="3"/>
  <c r="E51" i="3"/>
  <c r="E52" i="3"/>
  <c r="E53" i="3"/>
  <c r="E54" i="3"/>
  <c r="E49" i="3"/>
  <c r="E41" i="3"/>
  <c r="E42" i="3"/>
  <c r="E43" i="3"/>
  <c r="E44" i="3"/>
  <c r="E45" i="3"/>
  <c r="E47" i="3"/>
  <c r="E40" i="3"/>
  <c r="E38" i="3"/>
  <c r="E32" i="3"/>
  <c r="E33" i="3"/>
  <c r="E34" i="3"/>
  <c r="E35" i="3"/>
  <c r="E36" i="3"/>
  <c r="E37" i="3"/>
  <c r="E31" i="3"/>
  <c r="E20" i="3"/>
  <c r="E21" i="3"/>
  <c r="E22" i="3"/>
  <c r="E23" i="3"/>
  <c r="E24" i="3"/>
  <c r="E25" i="3"/>
  <c r="E27" i="3"/>
  <c r="E28" i="3"/>
  <c r="E29" i="3"/>
  <c r="E19" i="3"/>
  <c r="E17" i="3"/>
  <c r="E14" i="3"/>
  <c r="E15" i="3"/>
  <c r="E16" i="3"/>
  <c r="E4" i="3"/>
  <c r="E5" i="3"/>
  <c r="E6" i="3"/>
  <c r="E7" i="3"/>
  <c r="E8" i="3"/>
  <c r="E9" i="3"/>
  <c r="E10" i="3"/>
  <c r="E11" i="3"/>
  <c r="E12" i="3"/>
  <c r="E3" i="3"/>
  <c r="F64" i="3"/>
  <c r="F63" i="3"/>
  <c r="F62" i="3"/>
  <c r="F58" i="3"/>
  <c r="F57" i="3"/>
  <c r="F129" i="3"/>
  <c r="H129" i="3"/>
  <c r="I129" i="3"/>
  <c r="F130" i="3"/>
  <c r="H130" i="3"/>
  <c r="I130" i="3"/>
  <c r="F131" i="3"/>
  <c r="H131" i="3"/>
  <c r="I131" i="3"/>
  <c r="F132" i="3"/>
  <c r="H132" i="3"/>
  <c r="I132" i="3"/>
  <c r="F134" i="3"/>
  <c r="H134" i="3"/>
  <c r="I134" i="3"/>
  <c r="I128" i="3"/>
  <c r="H128" i="3"/>
  <c r="F128" i="3"/>
  <c r="D119" i="3"/>
  <c r="F119" i="3"/>
  <c r="H119" i="3"/>
  <c r="I119" i="3"/>
  <c r="D120" i="3"/>
  <c r="F120" i="3"/>
  <c r="H120" i="3"/>
  <c r="I120" i="3"/>
  <c r="D121" i="3"/>
  <c r="F121" i="3"/>
  <c r="H121" i="3"/>
  <c r="I121" i="3"/>
  <c r="D122" i="3"/>
  <c r="F122" i="3"/>
  <c r="H122" i="3"/>
  <c r="I122" i="3"/>
  <c r="D123" i="3"/>
  <c r="F123" i="3"/>
  <c r="H123" i="3"/>
  <c r="I123" i="3"/>
  <c r="D124" i="3"/>
  <c r="F124" i="3"/>
  <c r="H124" i="3"/>
  <c r="I124" i="3"/>
  <c r="D125" i="3"/>
  <c r="F125" i="3"/>
  <c r="H125" i="3"/>
  <c r="I125" i="3"/>
  <c r="D126" i="3"/>
  <c r="F126" i="3"/>
  <c r="H126" i="3"/>
  <c r="I126" i="3"/>
  <c r="I118" i="3"/>
  <c r="H118" i="3"/>
  <c r="F118" i="3"/>
  <c r="D118" i="3"/>
  <c r="D113" i="3"/>
  <c r="F113" i="3"/>
  <c r="H113" i="3"/>
  <c r="I113" i="3"/>
  <c r="D114" i="3"/>
  <c r="H114" i="3"/>
  <c r="I114" i="3"/>
  <c r="D115" i="3"/>
  <c r="F115" i="3"/>
  <c r="H115" i="3"/>
  <c r="I115" i="3"/>
  <c r="D116" i="3"/>
  <c r="F116" i="3"/>
  <c r="H116" i="3"/>
  <c r="I116" i="3"/>
  <c r="I112" i="3"/>
  <c r="H112" i="3"/>
  <c r="D112" i="3"/>
  <c r="D106" i="3"/>
  <c r="F106" i="3"/>
  <c r="H106" i="3"/>
  <c r="I106" i="3"/>
  <c r="D107" i="3"/>
  <c r="F107" i="3"/>
  <c r="H107" i="3"/>
  <c r="I107" i="3"/>
  <c r="D108" i="3"/>
  <c r="F108" i="3"/>
  <c r="H108" i="3"/>
  <c r="I108" i="3"/>
  <c r="I105" i="3"/>
  <c r="H105" i="3"/>
  <c r="F105" i="3"/>
  <c r="D105" i="3"/>
  <c r="D98" i="3"/>
  <c r="F98" i="3"/>
  <c r="H98" i="3"/>
  <c r="I98" i="3"/>
  <c r="D99" i="3"/>
  <c r="H99" i="3"/>
  <c r="I99" i="3"/>
  <c r="D100" i="3"/>
  <c r="F100" i="3"/>
  <c r="H100" i="3"/>
  <c r="I100" i="3"/>
  <c r="D101" i="3"/>
  <c r="F101" i="3"/>
  <c r="H101" i="3"/>
  <c r="I101" i="3"/>
  <c r="D102" i="3"/>
  <c r="H102" i="3"/>
  <c r="I102" i="3"/>
  <c r="D103" i="3"/>
  <c r="F103" i="3"/>
  <c r="H103" i="3"/>
  <c r="I103" i="3"/>
  <c r="I97" i="3"/>
  <c r="H97" i="3"/>
  <c r="F97" i="3"/>
  <c r="D97" i="3"/>
  <c r="D94" i="3"/>
  <c r="F94" i="3"/>
  <c r="H94" i="3"/>
  <c r="I94" i="3"/>
  <c r="D95" i="3"/>
  <c r="F95" i="3"/>
  <c r="H95" i="3"/>
  <c r="I95" i="3"/>
  <c r="I93" i="3"/>
  <c r="H93" i="3"/>
  <c r="F93" i="3"/>
  <c r="D93" i="3"/>
  <c r="D84" i="3"/>
  <c r="F84" i="3"/>
  <c r="H84" i="3"/>
  <c r="I84" i="3"/>
  <c r="D85" i="3"/>
  <c r="F85" i="3"/>
  <c r="H85" i="3"/>
  <c r="I85" i="3"/>
  <c r="D86" i="3"/>
  <c r="F86" i="3"/>
  <c r="H86" i="3"/>
  <c r="I86" i="3"/>
  <c r="D87" i="3"/>
  <c r="F87" i="3"/>
  <c r="H87" i="3"/>
  <c r="I87" i="3"/>
  <c r="D88" i="3"/>
  <c r="F88" i="3"/>
  <c r="H88" i="3"/>
  <c r="I88" i="3"/>
  <c r="D89" i="3"/>
  <c r="F89" i="3"/>
  <c r="H89" i="3"/>
  <c r="I89" i="3"/>
  <c r="D90" i="3"/>
  <c r="F90" i="3"/>
  <c r="H90" i="3"/>
  <c r="I90" i="3"/>
  <c r="D91" i="3"/>
  <c r="F91" i="3"/>
  <c r="H91" i="3"/>
  <c r="I91" i="3"/>
  <c r="I83" i="3"/>
  <c r="H83" i="3"/>
  <c r="F83" i="3"/>
  <c r="D83" i="3"/>
  <c r="D80" i="3"/>
  <c r="H80" i="3"/>
  <c r="I80" i="3"/>
  <c r="D81" i="3"/>
  <c r="F81" i="3"/>
  <c r="H81" i="3"/>
  <c r="I81" i="3"/>
  <c r="I79" i="3"/>
  <c r="H79" i="3"/>
  <c r="D79" i="3"/>
  <c r="D75" i="3"/>
  <c r="F75" i="3"/>
  <c r="H75" i="3"/>
  <c r="I75" i="3"/>
  <c r="D76" i="3"/>
  <c r="F76" i="3"/>
  <c r="H76" i="3"/>
  <c r="I76" i="3"/>
  <c r="D77" i="3"/>
  <c r="F77" i="3"/>
  <c r="H77" i="3"/>
  <c r="I77" i="3"/>
  <c r="I74" i="3"/>
  <c r="H74" i="3"/>
  <c r="F74" i="3"/>
  <c r="D74" i="3"/>
  <c r="D67" i="3"/>
  <c r="F67" i="3"/>
  <c r="H67" i="3"/>
  <c r="I67" i="3"/>
  <c r="D68" i="3"/>
  <c r="F68" i="3"/>
  <c r="H68" i="3"/>
  <c r="I68" i="3"/>
  <c r="D69" i="3"/>
  <c r="F69" i="3"/>
  <c r="H69" i="3"/>
  <c r="I69" i="3"/>
  <c r="D70" i="3"/>
  <c r="F70" i="3"/>
  <c r="H70" i="3"/>
  <c r="I70" i="3"/>
  <c r="D71" i="3"/>
  <c r="F71" i="3"/>
  <c r="H71" i="3"/>
  <c r="I71" i="3"/>
  <c r="D72" i="3"/>
  <c r="F72" i="3"/>
  <c r="H72" i="3"/>
  <c r="I72" i="3"/>
  <c r="I66" i="3"/>
  <c r="H66" i="3"/>
  <c r="F66" i="3"/>
  <c r="D66" i="3"/>
  <c r="D57" i="3"/>
  <c r="H57" i="3"/>
  <c r="I57" i="3"/>
  <c r="D58" i="3"/>
  <c r="H58" i="3"/>
  <c r="I58" i="3"/>
  <c r="D59" i="3"/>
  <c r="H59" i="3"/>
  <c r="I59" i="3"/>
  <c r="D60" i="3"/>
  <c r="H60" i="3"/>
  <c r="I60" i="3"/>
  <c r="D61" i="3"/>
  <c r="H61" i="3"/>
  <c r="I61" i="3"/>
  <c r="D62" i="3"/>
  <c r="H62" i="3"/>
  <c r="I62" i="3"/>
  <c r="D63" i="3"/>
  <c r="H63" i="3"/>
  <c r="I63" i="3"/>
  <c r="D64" i="3"/>
  <c r="H64" i="3"/>
  <c r="I64" i="3"/>
  <c r="I56" i="3"/>
  <c r="H56" i="3"/>
  <c r="D56" i="3"/>
  <c r="D50" i="3"/>
  <c r="F50" i="3"/>
  <c r="H50" i="3"/>
  <c r="I50" i="3"/>
  <c r="D51" i="3"/>
  <c r="F51" i="3"/>
  <c r="H51" i="3"/>
  <c r="I51" i="3"/>
  <c r="D52" i="3"/>
  <c r="F52" i="3"/>
  <c r="H52" i="3"/>
  <c r="I52" i="3"/>
  <c r="D53" i="3"/>
  <c r="F53" i="3"/>
  <c r="H53" i="3"/>
  <c r="I53" i="3"/>
  <c r="D54" i="3"/>
  <c r="F54" i="3"/>
  <c r="H54" i="3"/>
  <c r="I54" i="3"/>
  <c r="I49" i="3"/>
  <c r="H49" i="3"/>
  <c r="F49" i="3"/>
  <c r="D49" i="3"/>
  <c r="D4" i="3"/>
  <c r="F4" i="3"/>
  <c r="H4" i="3"/>
  <c r="I4" i="3"/>
  <c r="D5" i="3"/>
  <c r="F5" i="3"/>
  <c r="H5" i="3"/>
  <c r="I5" i="3"/>
  <c r="D6" i="3"/>
  <c r="F6" i="3"/>
  <c r="H6" i="3"/>
  <c r="I6" i="3"/>
  <c r="D7" i="3"/>
  <c r="F7" i="3"/>
  <c r="H7" i="3"/>
  <c r="I7" i="3"/>
  <c r="D8" i="3"/>
  <c r="F8" i="3"/>
  <c r="H8" i="3"/>
  <c r="I8" i="3"/>
  <c r="D9" i="3"/>
  <c r="F9" i="3"/>
  <c r="H9" i="3"/>
  <c r="I9" i="3"/>
  <c r="D10" i="3"/>
  <c r="F10" i="3"/>
  <c r="H10" i="3"/>
  <c r="I10" i="3"/>
  <c r="D11" i="3"/>
  <c r="F11" i="3"/>
  <c r="H11" i="3"/>
  <c r="I11" i="3"/>
  <c r="D12" i="3"/>
  <c r="F12" i="3"/>
  <c r="H12" i="3"/>
  <c r="I12" i="3"/>
  <c r="I3" i="3"/>
  <c r="H3" i="3"/>
  <c r="F3" i="3"/>
  <c r="D20" i="3"/>
  <c r="F20" i="3"/>
  <c r="H20" i="3"/>
  <c r="I20" i="3"/>
  <c r="D21" i="3"/>
  <c r="F21" i="3"/>
  <c r="H21" i="3"/>
  <c r="I21" i="3"/>
  <c r="D22" i="3"/>
  <c r="F22" i="3"/>
  <c r="H22" i="3"/>
  <c r="I22" i="3"/>
  <c r="D23" i="3"/>
  <c r="F23" i="3"/>
  <c r="H23" i="3"/>
  <c r="I23" i="3"/>
  <c r="D24" i="3"/>
  <c r="F24" i="3"/>
  <c r="H24" i="3"/>
  <c r="I24" i="3"/>
  <c r="D25" i="3"/>
  <c r="F25" i="3"/>
  <c r="H25" i="3"/>
  <c r="I25" i="3"/>
  <c r="D27" i="3"/>
  <c r="F27" i="3"/>
  <c r="H27" i="3"/>
  <c r="I27" i="3"/>
  <c r="D28" i="3"/>
  <c r="F28" i="3"/>
  <c r="H28" i="3"/>
  <c r="I28" i="3"/>
  <c r="D29" i="3"/>
  <c r="F29" i="3"/>
  <c r="H29" i="3"/>
  <c r="I29" i="3"/>
  <c r="I19" i="3"/>
  <c r="H19" i="3"/>
  <c r="F19" i="3"/>
  <c r="D19" i="3"/>
  <c r="D32" i="3"/>
  <c r="D33" i="3"/>
  <c r="D34" i="3"/>
  <c r="D35" i="3"/>
  <c r="D36" i="3"/>
  <c r="D37" i="3"/>
  <c r="D38" i="3"/>
  <c r="D31" i="3"/>
  <c r="D41" i="3"/>
  <c r="F41" i="3"/>
  <c r="H41" i="3"/>
  <c r="I41" i="3"/>
  <c r="D42" i="3"/>
  <c r="F42" i="3"/>
  <c r="H42" i="3"/>
  <c r="I42" i="3"/>
  <c r="D43" i="3"/>
  <c r="H43" i="3"/>
  <c r="I43" i="3"/>
  <c r="D44" i="3"/>
  <c r="F44" i="3"/>
  <c r="H44" i="3"/>
  <c r="I44" i="3"/>
  <c r="D45" i="3"/>
  <c r="F45" i="3"/>
  <c r="H45" i="3"/>
  <c r="I45" i="3"/>
  <c r="D47" i="3"/>
  <c r="H47" i="3"/>
  <c r="I47" i="3"/>
  <c r="I40" i="3"/>
  <c r="H40" i="3"/>
  <c r="F40" i="3"/>
  <c r="D40" i="3"/>
  <c r="F32" i="3"/>
  <c r="H32" i="3"/>
  <c r="I32" i="3"/>
  <c r="F33" i="3"/>
  <c r="H33" i="3"/>
  <c r="I33" i="3"/>
  <c r="F34" i="3"/>
  <c r="H34" i="3"/>
  <c r="I34" i="3"/>
  <c r="F35" i="3"/>
  <c r="H35" i="3"/>
  <c r="I35" i="3"/>
  <c r="F36" i="3"/>
  <c r="H36" i="3"/>
  <c r="I36" i="3"/>
  <c r="F37" i="3"/>
  <c r="H37" i="3"/>
  <c r="I37" i="3"/>
  <c r="F38" i="3"/>
  <c r="H38" i="3"/>
  <c r="I38" i="3"/>
  <c r="I31" i="3"/>
  <c r="H31" i="3"/>
  <c r="F31" i="3"/>
  <c r="D15" i="3"/>
  <c r="D16" i="3"/>
  <c r="D17" i="3"/>
  <c r="D14" i="3"/>
  <c r="H15" i="3"/>
  <c r="I15" i="3"/>
  <c r="H16" i="3"/>
  <c r="I16" i="3"/>
  <c r="H17" i="3"/>
  <c r="I17" i="3"/>
  <c r="I14" i="3"/>
  <c r="H14" i="3"/>
  <c r="F17" i="3"/>
  <c r="F16" i="3"/>
  <c r="F14" i="3"/>
  <c r="F15" i="3" l="1"/>
  <c r="E35" i="2" s="1"/>
  <c r="E99" i="2"/>
  <c r="H54" i="2"/>
  <c r="E88" i="2"/>
  <c r="H35" i="2"/>
  <c r="H58" i="2"/>
  <c r="H59" i="2"/>
  <c r="H50" i="2"/>
  <c r="H49" i="2"/>
  <c r="H41" i="2"/>
  <c r="H40" i="2"/>
  <c r="E68" i="2"/>
  <c r="E67" i="2"/>
  <c r="E41" i="2"/>
  <c r="E40" i="2"/>
  <c r="H31" i="2"/>
  <c r="H32" i="2"/>
  <c r="E32" i="2"/>
  <c r="E31" i="2"/>
  <c r="E103" i="2"/>
  <c r="E104" i="2"/>
  <c r="E58" i="2"/>
  <c r="E59" i="2"/>
  <c r="B59" i="2"/>
  <c r="B58" i="2"/>
  <c r="E94" i="2"/>
  <c r="E95" i="2"/>
  <c r="E50" i="2"/>
  <c r="E49" i="2"/>
  <c r="B40" i="2"/>
  <c r="B41" i="2"/>
  <c r="E86" i="2"/>
  <c r="E85" i="2"/>
  <c r="E77" i="2"/>
  <c r="E76" i="2"/>
  <c r="B49" i="2"/>
  <c r="B50" i="2"/>
  <c r="B62" i="2"/>
  <c r="B63" i="2"/>
  <c r="B61" i="2"/>
  <c r="H62" i="2"/>
  <c r="H43" i="2"/>
  <c r="E80" i="2"/>
  <c r="B17" i="2"/>
  <c r="B18" i="2"/>
  <c r="E63" i="2"/>
  <c r="E52" i="2"/>
  <c r="F59" i="3"/>
  <c r="F56" i="3"/>
  <c r="F61" i="3"/>
  <c r="F60" i="3"/>
  <c r="E44" i="2"/>
  <c r="B35" i="2"/>
  <c r="E107" i="2"/>
  <c r="E71" i="2"/>
  <c r="B45" i="2"/>
  <c r="B44" i="2"/>
  <c r="C17" i="2"/>
  <c r="C19" i="2" s="1"/>
  <c r="E34" i="2"/>
  <c r="B36" i="2"/>
  <c r="C18" i="2"/>
  <c r="B34" i="2"/>
  <c r="C8" i="2"/>
  <c r="C9" i="2"/>
  <c r="C11" i="2"/>
  <c r="H34" i="2"/>
  <c r="H45" i="2"/>
  <c r="H53" i="2"/>
  <c r="E43" i="2"/>
  <c r="E54" i="2"/>
  <c r="E62" i="2"/>
  <c r="E79" i="2"/>
  <c r="E90" i="2"/>
  <c r="E98" i="2"/>
  <c r="E36" i="2"/>
  <c r="C12" i="2"/>
  <c r="B43" i="2"/>
  <c r="H36" i="2"/>
  <c r="H44" i="2"/>
  <c r="H61" i="2"/>
  <c r="E45" i="2"/>
  <c r="E53" i="2"/>
  <c r="E70" i="2"/>
  <c r="E81" i="2"/>
  <c r="E89" i="2"/>
  <c r="E106" i="2"/>
  <c r="C10" i="2"/>
  <c r="H52" i="2"/>
  <c r="H63" i="2"/>
  <c r="E61" i="2"/>
  <c r="E72" i="2"/>
  <c r="E97" i="2"/>
  <c r="E108" i="2"/>
  <c r="B25" i="2" l="1"/>
  <c r="C25" i="2" s="1"/>
  <c r="B24" i="2"/>
  <c r="C24" i="2" s="1"/>
  <c r="B53" i="2"/>
  <c r="B26" i="2"/>
  <c r="C26" i="2" s="1"/>
  <c r="B52" i="2"/>
  <c r="B19" i="2"/>
  <c r="B54" i="2"/>
  <c r="C13" i="2"/>
</calcChain>
</file>

<file path=xl/sharedStrings.xml><?xml version="1.0" encoding="utf-8"?>
<sst xmlns="http://schemas.openxmlformats.org/spreadsheetml/2006/main" count="4198" uniqueCount="2029">
  <si>
    <t>Assessment Procedure</t>
  </si>
  <si>
    <t>Assessment Objective</t>
  </si>
  <si>
    <t>Observations and Evidence</t>
  </si>
  <si>
    <t>Implementation
Status</t>
  </si>
  <si>
    <t>Recommendation for Mitigation</t>
  </si>
  <si>
    <t>Assessor POC</t>
  </si>
  <si>
    <t>Access Control Policy and Procedures</t>
  </si>
  <si>
    <t>Partially Implemented</t>
  </si>
  <si>
    <t>Other than Satisfied</t>
  </si>
  <si>
    <t>Low</t>
  </si>
  <si>
    <t>Examine</t>
  </si>
  <si>
    <t>Interview</t>
  </si>
  <si>
    <t>Test</t>
  </si>
  <si>
    <t>AC-1.a.1.2</t>
  </si>
  <si>
    <t>AC-1.a.1.1</t>
  </si>
  <si>
    <t>AC-1.a.1.3</t>
  </si>
  <si>
    <t>AC-1.a.2.1</t>
  </si>
  <si>
    <t>AC-1.a.2.3</t>
  </si>
  <si>
    <t>AC-1.a.2.2</t>
  </si>
  <si>
    <t>AC-1.b.1.1</t>
  </si>
  <si>
    <t>AC-1.b.2.1</t>
  </si>
  <si>
    <t>AC-1.b.1.2</t>
  </si>
  <si>
    <t>AC-1.b.2.2</t>
  </si>
  <si>
    <t>Assessment Result</t>
  </si>
  <si>
    <t>Likelihood Level</t>
  </si>
  <si>
    <t>Impact Level</t>
  </si>
  <si>
    <t>Risk Exposure Level</t>
  </si>
  <si>
    <t>Risk Statement</t>
  </si>
  <si>
    <t>Identified Risk</t>
  </si>
  <si>
    <t>Prior Risk Exposure Level</t>
  </si>
  <si>
    <t>Prior Assessment Result</t>
  </si>
  <si>
    <t>System Name</t>
  </si>
  <si>
    <t>CSP Name</t>
  </si>
  <si>
    <t>Implementation Status</t>
  </si>
  <si>
    <t>Access Control (AC)</t>
  </si>
  <si>
    <t>AC-1</t>
  </si>
  <si>
    <t>AC-2</t>
  </si>
  <si>
    <t>Account Management</t>
  </si>
  <si>
    <t>AC-3</t>
  </si>
  <si>
    <t>Access Enforcement</t>
  </si>
  <si>
    <t>AC-7</t>
  </si>
  <si>
    <t>Unsuccessful Logon Attempts</t>
  </si>
  <si>
    <t>AC-8</t>
  </si>
  <si>
    <t>System Use Notification</t>
  </si>
  <si>
    <t>AC-14</t>
  </si>
  <si>
    <t>Permitted Actions Without Identification or Authentication</t>
  </si>
  <si>
    <t>AC-17</t>
  </si>
  <si>
    <t>Remote Access</t>
  </si>
  <si>
    <t>AC-18</t>
  </si>
  <si>
    <t>Wireless Access</t>
  </si>
  <si>
    <t>AC-19</t>
  </si>
  <si>
    <t>Access Control For Mobile Devices</t>
  </si>
  <si>
    <t>AC-20</t>
  </si>
  <si>
    <t>Use of External Information Systems</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</si>
  <si>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</si>
  <si>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</si>
  <si>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</si>
  <si>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</si>
  <si>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</si>
  <si>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</si>
  <si>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</si>
  <si>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</si>
  <si>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</si>
  <si>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</si>
  <si>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</si>
  <si>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</si>
  <si>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</si>
  <si>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</si>
  <si>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AU-3</t>
  </si>
  <si>
    <t>Content of Audit Records</t>
  </si>
  <si>
    <t>AU-4</t>
  </si>
  <si>
    <t>Audit Storage Capacity</t>
  </si>
  <si>
    <t>AU-5</t>
  </si>
  <si>
    <t>Response to Audit Processing Failures</t>
  </si>
  <si>
    <t>AU-6</t>
  </si>
  <si>
    <t>Audit Review, Analysis, and Reporting</t>
  </si>
  <si>
    <t>AU-8</t>
  </si>
  <si>
    <t>Time Stamps</t>
  </si>
  <si>
    <t>AU-9</t>
  </si>
  <si>
    <t>Protection of Audit Information</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</si>
  <si>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</si>
  <si>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</si>
  <si>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</si>
  <si>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</si>
  <si>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</si>
  <si>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</si>
  <si>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</si>
  <si>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</si>
  <si>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</si>
  <si>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</si>
  <si>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CA-3</t>
  </si>
  <si>
    <t>System Interconnections</t>
  </si>
  <si>
    <t>CA-5</t>
  </si>
  <si>
    <t>Plan of Action and Milestones</t>
  </si>
  <si>
    <t>CA-6</t>
  </si>
  <si>
    <t>Security Authorization</t>
  </si>
  <si>
    <t>CA-7</t>
  </si>
  <si>
    <t>Continuous Monitoring</t>
  </si>
  <si>
    <t>CA-9</t>
  </si>
  <si>
    <t>Internal System Connections</t>
  </si>
  <si>
    <t>Configuration Management (CM)</t>
  </si>
  <si>
    <t>CM-1</t>
  </si>
  <si>
    <t>Configuration Management Policy and Procedures</t>
  </si>
  <si>
    <t>CM-2</t>
  </si>
  <si>
    <t>Baseline Configuration</t>
  </si>
  <si>
    <t>CM-4</t>
  </si>
  <si>
    <t>Security Impact Analysis</t>
  </si>
  <si>
    <t>CM-6</t>
  </si>
  <si>
    <t>Configuration Settings</t>
  </si>
  <si>
    <t>CM-7</t>
  </si>
  <si>
    <t>Least Functionality</t>
  </si>
  <si>
    <t>CM-8</t>
  </si>
  <si>
    <t>Information System Component Inventory</t>
  </si>
  <si>
    <t>CM-11</t>
  </si>
  <si>
    <t>User-Installed Software</t>
  </si>
  <si>
    <t>Contingency Planning (CP)</t>
  </si>
  <si>
    <t>CP-1</t>
  </si>
  <si>
    <t>Contingency Planning Policy and Procedures</t>
  </si>
  <si>
    <t>CP-2</t>
  </si>
  <si>
    <t>Contingency Plan</t>
  </si>
  <si>
    <t>CP-3</t>
  </si>
  <si>
    <t>Contingency Training</t>
  </si>
  <si>
    <t>CP-4</t>
  </si>
  <si>
    <t>Contingency Plan Testing</t>
  </si>
  <si>
    <t>CP-9</t>
  </si>
  <si>
    <t>Information System Backup</t>
  </si>
  <si>
    <t>CP-10</t>
  </si>
  <si>
    <t>Information System Recovery and Reconstitution</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</si>
  <si>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</si>
  <si>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</si>
  <si>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</si>
  <si>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</si>
  <si>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</si>
  <si>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</si>
  <si>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IA-4</t>
  </si>
  <si>
    <t>Identifier Management</t>
  </si>
  <si>
    <t>IA-5</t>
  </si>
  <si>
    <t>Authenticator Management</t>
  </si>
  <si>
    <t>Authenticator Management | Password-Based Authentication</t>
  </si>
  <si>
    <t>Authenticator Management | Hardware Token-Based Authentication</t>
  </si>
  <si>
    <t>IA-6</t>
  </si>
  <si>
    <t>Authenticator Feedback</t>
  </si>
  <si>
    <t>IA-7</t>
  </si>
  <si>
    <t>Cryptographic Module Authentication</t>
  </si>
  <si>
    <t>Incident Response (IR)</t>
  </si>
  <si>
    <t>IR-1</t>
  </si>
  <si>
    <t>Incident Response Policy and Procedures</t>
  </si>
  <si>
    <t>IR-2</t>
  </si>
  <si>
    <t>Incident Response Training</t>
  </si>
  <si>
    <t>IR-4</t>
  </si>
  <si>
    <t>Incident Handling</t>
  </si>
  <si>
    <t>IR-5</t>
  </si>
  <si>
    <t>Incident Monitoring</t>
  </si>
  <si>
    <t>IR-6</t>
  </si>
  <si>
    <t>Incident Reporting</t>
  </si>
  <si>
    <t>IR-7</t>
  </si>
  <si>
    <t>Incident Response Assistance</t>
  </si>
  <si>
    <t>IR-8</t>
  </si>
  <si>
    <t>Incident Response Plan</t>
  </si>
  <si>
    <t>Maintenance (MA)</t>
  </si>
  <si>
    <t>MA-1</t>
  </si>
  <si>
    <t>System Maintenance Policy and Procedures</t>
  </si>
  <si>
    <t>MA-2</t>
  </si>
  <si>
    <t>Controlled Maintenance</t>
  </si>
  <si>
    <t>MA-4</t>
  </si>
  <si>
    <t>Nonlocal Maintenance</t>
  </si>
  <si>
    <t>MA-5</t>
  </si>
  <si>
    <t>Maintenance Personnel</t>
  </si>
  <si>
    <t>Media Protection (MP)</t>
  </si>
  <si>
    <t>MP-1</t>
  </si>
  <si>
    <t>Media Protection Policy and Procedures</t>
  </si>
  <si>
    <t>MP-2</t>
  </si>
  <si>
    <t>Media Access</t>
  </si>
  <si>
    <t>MP-6</t>
  </si>
  <si>
    <t>Media Sanitization</t>
  </si>
  <si>
    <t>Physical and Environmental Protection (PE)</t>
  </si>
  <si>
    <t>PE-1</t>
  </si>
  <si>
    <t>Physical and Environmental Protection Policy and Procedures</t>
  </si>
  <si>
    <t>PE-2</t>
  </si>
  <si>
    <t>Physical Access Authorizations</t>
  </si>
  <si>
    <t>PE-3</t>
  </si>
  <si>
    <t>Physical Access Control</t>
  </si>
  <si>
    <t>PE-6</t>
  </si>
  <si>
    <t>Monitoring Physical Access</t>
  </si>
  <si>
    <t>PE-8</t>
  </si>
  <si>
    <t>Visitor Access Records</t>
  </si>
  <si>
    <t>PE-13</t>
  </si>
  <si>
    <t>Fire Protection</t>
  </si>
  <si>
    <t>PE-14</t>
  </si>
  <si>
    <t>Temperature and Humidity Controls</t>
  </si>
  <si>
    <t>PE-15</t>
  </si>
  <si>
    <t>Water Damage Protection</t>
  </si>
  <si>
    <t>PE-16</t>
  </si>
  <si>
    <t>Delivery and Removal</t>
  </si>
  <si>
    <t>Planning (PL)</t>
  </si>
  <si>
    <t>PL-1</t>
  </si>
  <si>
    <t>Security Planning Policy and Procedures</t>
  </si>
  <si>
    <t>PL-2</t>
  </si>
  <si>
    <t>System Security Plan</t>
  </si>
  <si>
    <t>PL-4</t>
  </si>
  <si>
    <t>Rules of Behavior</t>
  </si>
  <si>
    <t>Personnel Security (PS)</t>
  </si>
  <si>
    <t>PS-1</t>
  </si>
  <si>
    <t>Personnel Security Policy and Procedures</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</si>
  <si>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</si>
  <si>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</si>
  <si>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</si>
  <si>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</si>
  <si>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</si>
  <si>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</si>
  <si>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</si>
  <si>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</si>
  <si>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</si>
  <si>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</si>
  <si>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</si>
  <si>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</si>
  <si>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</si>
  <si>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</si>
  <si>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</si>
  <si>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</si>
  <si>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</si>
  <si>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</si>
  <si>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</si>
  <si>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</si>
  <si>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</si>
  <si>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System and Services Acquisition (SA)</t>
  </si>
  <si>
    <t>SA-1</t>
  </si>
  <si>
    <t>System and Services Acquisition Policy and Procedures</t>
  </si>
  <si>
    <t>SA-2</t>
  </si>
  <si>
    <t>Allocation of Resources</t>
  </si>
  <si>
    <t>SA-3</t>
  </si>
  <si>
    <t>System Development Life Cycle</t>
  </si>
  <si>
    <t>SA-5</t>
  </si>
  <si>
    <t>Information System Documentation</t>
  </si>
  <si>
    <t>SA-9</t>
  </si>
  <si>
    <t>External Information System Services</t>
  </si>
  <si>
    <t>System and Communications Protection (SC)</t>
  </si>
  <si>
    <t>SC-1</t>
  </si>
  <si>
    <t>System and Communications Protection Policy and Procedures</t>
  </si>
  <si>
    <t>SC-5</t>
  </si>
  <si>
    <t>Denial of Service Protection</t>
  </si>
  <si>
    <t>SC-7</t>
  </si>
  <si>
    <t>Boundary Protection</t>
  </si>
  <si>
    <t>SC-12</t>
  </si>
  <si>
    <t>Cryptographic Key Establishment and Management</t>
  </si>
  <si>
    <t>SC-13</t>
  </si>
  <si>
    <t>Cryptographic Protection</t>
  </si>
  <si>
    <t>SC-20</t>
  </si>
  <si>
    <t>Secure Name / Address Resolution Service (Authoritative Source)</t>
  </si>
  <si>
    <t>SC-21</t>
  </si>
  <si>
    <t>Secure Name / Address Resolution Service (Recursive or Caching Resolver)</t>
  </si>
  <si>
    <t>SC-22</t>
  </si>
  <si>
    <t>Architecture and Provisioning for Name / Address Resolution Service</t>
  </si>
  <si>
    <t>SC-39</t>
  </si>
  <si>
    <t>Process Isolation</t>
  </si>
  <si>
    <t>System and Information Integrity (SI)</t>
  </si>
  <si>
    <t>SI-1</t>
  </si>
  <si>
    <t>System and Information Integrity Policy and Procedures</t>
  </si>
  <si>
    <t>SI-2</t>
  </si>
  <si>
    <t>Flaw Remediation</t>
  </si>
  <si>
    <t>SI-3</t>
  </si>
  <si>
    <t>Malicious Code Protection</t>
  </si>
  <si>
    <t>SI-4</t>
  </si>
  <si>
    <t>Information System Monitoring</t>
  </si>
  <si>
    <t>SI-5</t>
  </si>
  <si>
    <t>Security Alerts, Advisories, and Directives</t>
  </si>
  <si>
    <t>SI-12</t>
  </si>
  <si>
    <t>Information Handling and Retention</t>
  </si>
  <si>
    <t>Total Controls</t>
  </si>
  <si>
    <t>Implemented</t>
  </si>
  <si>
    <t>Planned</t>
  </si>
  <si>
    <t>Alternative Implementation</t>
  </si>
  <si>
    <t>Not Applicable</t>
  </si>
  <si>
    <t>Satisfied</t>
  </si>
  <si>
    <t>Percent Satisfied</t>
  </si>
  <si>
    <t>Count</t>
  </si>
  <si>
    <t>Percentage</t>
  </si>
  <si>
    <t>Control Name</t>
  </si>
  <si>
    <t>Categorization Level</t>
  </si>
  <si>
    <t>Audit and Accountability Summary</t>
  </si>
  <si>
    <t>Awareness and Training Summary</t>
  </si>
  <si>
    <t>Access Control Summary</t>
  </si>
  <si>
    <t>Combined Summary</t>
  </si>
  <si>
    <t>Security Assessment and Authorization Summary</t>
  </si>
  <si>
    <t>Configuration Management Summary</t>
  </si>
  <si>
    <t>Contingency Planning Summary</t>
  </si>
  <si>
    <t>Identification and Authentication Summary</t>
  </si>
  <si>
    <t>Maintenance Control Summary</t>
  </si>
  <si>
    <t>System and Information Integrity Summary</t>
  </si>
  <si>
    <t>System and Communications Protection Summary</t>
  </si>
  <si>
    <t>System and Services Acquisition Summary</t>
  </si>
  <si>
    <t>Risk Assessment Summary</t>
  </si>
  <si>
    <t>Personnel Security Summary</t>
  </si>
  <si>
    <t>Planning Summary</t>
  </si>
  <si>
    <t>Media Protection Summary</t>
  </si>
  <si>
    <t>Assessment Results (Current)</t>
  </si>
  <si>
    <t>Assessment Results (Prior)</t>
  </si>
  <si>
    <t>Incident Response Summary</t>
  </si>
  <si>
    <t>Control ID</t>
  </si>
  <si>
    <t>High</t>
  </si>
  <si>
    <t>Moderate</t>
  </si>
  <si>
    <t>AC</t>
  </si>
  <si>
    <t>Total</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</si>
  <si>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</si>
  <si>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</si>
  <si>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</si>
  <si>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</si>
  <si>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</si>
  <si>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</si>
  <si>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</si>
  <si>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</si>
  <si>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</si>
  <si>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</si>
  <si>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</si>
  <si>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</si>
  <si>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</si>
  <si>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</si>
  <si>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</si>
  <si>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</si>
  <si>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</si>
  <si>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</si>
  <si>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</si>
  <si>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</si>
  <si>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</si>
  <si>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</si>
  <si>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</si>
  <si>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</si>
  <si>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</si>
  <si>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</si>
  <si>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</si>
  <si>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</si>
  <si>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</si>
  <si>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</si>
  <si>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</si>
  <si>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</si>
  <si>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</si>
  <si>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</si>
  <si>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</si>
  <si>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</si>
  <si>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</si>
  <si>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</si>
  <si>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</si>
  <si>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</si>
  <si>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</si>
  <si>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</si>
  <si>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</si>
  <si>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</si>
  <si>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</si>
  <si>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</si>
  <si>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</si>
  <si>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</si>
  <si>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</si>
  <si>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</si>
  <si>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CA-2 (1)</t>
  </si>
  <si>
    <t>IA-2 (1)</t>
  </si>
  <si>
    <t>IA-5 (1)</t>
  </si>
  <si>
    <t>IA-5 (11)</t>
  </si>
  <si>
    <t>AC-2.b</t>
  </si>
  <si>
    <t>AC-2.c</t>
  </si>
  <si>
    <t>AC-2.d</t>
  </si>
  <si>
    <t>AC-2.g</t>
  </si>
  <si>
    <t>AC-2.k</t>
  </si>
  <si>
    <t>Automated mechanisms implementing access control policy</t>
  </si>
  <si>
    <t>Automated mechanisms implementing access control policy for unsuccessful logon attempts</t>
  </si>
  <si>
    <t>Automated mechanisms implementing system use notification</t>
  </si>
  <si>
    <t>AC-8.a.1</t>
  </si>
  <si>
    <t>AC-8.a.2</t>
  </si>
  <si>
    <t>AC-8.b</t>
  </si>
  <si>
    <t>AC-8.c.2</t>
  </si>
  <si>
    <t>AC-8.c.3</t>
  </si>
  <si>
    <t>AC-14.b</t>
  </si>
  <si>
    <t>Remote access management capability for the information system</t>
  </si>
  <si>
    <t>AC-17.b</t>
  </si>
  <si>
    <t>AC-18.a</t>
  </si>
  <si>
    <t>Wireless access management capability for the information system</t>
  </si>
  <si>
    <t>AC-18.b</t>
  </si>
  <si>
    <t>AC-19.a</t>
  </si>
  <si>
    <t>Access control capability authorizing mobile device connections to organizational information systems</t>
  </si>
  <si>
    <t>AC-19.b</t>
  </si>
  <si>
    <t>AC-20.a</t>
  </si>
  <si>
    <t>Automated mechanisms implementing terms and conditions on use of external information systems</t>
  </si>
  <si>
    <t>AC-20.b</t>
  </si>
  <si>
    <t>Determine if the organization:
- disseminates the procedures to organization-defined personnel or roles</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</si>
  <si>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</si>
  <si>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</si>
  <si>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</si>
  <si>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</si>
  <si>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</si>
  <si>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</si>
  <si>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</si>
  <si>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</si>
  <si>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</si>
  <si>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</si>
  <si>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</si>
  <si>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</si>
  <si>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PS-3.a</t>
  </si>
  <si>
    <t>Personnel security policy; procedures addressing personnel screening; records of screened personnel; security plan; other relevant documents or records</t>
  </si>
  <si>
    <t>PS-3.b.1</t>
  </si>
  <si>
    <t>PS-3.b.2</t>
  </si>
  <si>
    <t>PS-3.b.3</t>
  </si>
  <si>
    <t>Organizational processes for personnel screening</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</si>
  <si>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</si>
  <si>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</si>
  <si>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</si>
  <si>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</si>
  <si>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</si>
  <si>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</si>
  <si>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</si>
  <si>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</si>
  <si>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</si>
  <si>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</si>
  <si>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</si>
  <si>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</si>
  <si>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</si>
  <si>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</si>
  <si>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</si>
  <si>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</si>
  <si>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</si>
  <si>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</si>
  <si>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</si>
  <si>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</si>
  <si>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</si>
  <si>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</si>
  <si>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</si>
  <si>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</si>
  <si>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</si>
  <si>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</si>
  <si>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</si>
  <si>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</si>
  <si>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</si>
  <si>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</si>
  <si>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</si>
  <si>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</si>
  <si>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</si>
  <si>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</si>
  <si>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</si>
  <si>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</si>
  <si>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</si>
  <si>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</si>
  <si>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</si>
  <si>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</si>
  <si>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</si>
  <si>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</si>
  <si>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</si>
  <si>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</si>
  <si>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</si>
  <si>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</si>
  <si>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</si>
  <si>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</si>
  <si>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</si>
  <si>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</si>
  <si>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</si>
  <si>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</si>
  <si>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</si>
  <si>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</si>
  <si>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</si>
  <si>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</si>
  <si>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</si>
  <si>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</si>
  <si>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</si>
  <si>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</si>
  <si>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</si>
  <si>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</si>
  <si>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</si>
  <si>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</si>
  <si>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</si>
  <si>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</si>
  <si>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</si>
  <si>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</si>
  <si>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</si>
  <si>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</si>
  <si>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</si>
  <si>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</si>
  <si>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</si>
  <si>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</si>
  <si>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</si>
  <si>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</si>
  <si>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</si>
  <si>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</si>
  <si>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</si>
  <si>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</si>
  <si>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</si>
  <si>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</si>
  <si>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</si>
  <si>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</si>
  <si>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</si>
  <si>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</si>
  <si>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</si>
  <si>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</si>
  <si>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</si>
  <si>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</si>
  <si>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</si>
  <si>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</si>
  <si>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</si>
  <si>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</si>
  <si>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</si>
  <si>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</si>
  <si>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</si>
  <si>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</si>
  <si>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</si>
  <si>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</si>
  <si>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</si>
  <si>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</si>
  <si>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</si>
  <si>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</si>
  <si>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</si>
  <si>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</si>
  <si>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</si>
  <si>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</si>
  <si>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</si>
  <si>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</si>
  <si>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</si>
  <si>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</si>
  <si>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</si>
  <si>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</si>
  <si>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</si>
  <si>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</si>
  <si>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</si>
  <si>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</si>
  <si>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</si>
  <si>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</si>
  <si>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</si>
  <si>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</si>
  <si>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</si>
  <si>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</si>
  <si>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</si>
  <si>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</si>
  <si>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</si>
  <si>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</si>
  <si>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</si>
  <si>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</si>
  <si>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</si>
  <si>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</si>
  <si>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</si>
  <si>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</si>
  <si>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</si>
  <si>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</si>
  <si>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</si>
  <si>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</si>
  <si>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</si>
  <si>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</si>
  <si>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</si>
  <si>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</si>
  <si>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</si>
  <si>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</si>
  <si>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</si>
  <si>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</si>
  <si>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</si>
  <si>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</si>
  <si>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</si>
  <si>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</si>
  <si>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</si>
  <si>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</si>
  <si>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</si>
  <si>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</si>
  <si>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</si>
  <si>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</si>
  <si>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</si>
  <si>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</si>
  <si>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</si>
  <si>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</si>
  <si>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</si>
  <si>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</si>
  <si>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</si>
  <si>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</si>
  <si>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</si>
  <si>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</si>
  <si>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</si>
  <si>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</si>
  <si>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</si>
  <si>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</si>
  <si>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</si>
  <si>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</si>
  <si>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</si>
  <si>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</si>
  <si>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</si>
  <si>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</si>
  <si>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</si>
  <si>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</si>
  <si>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</si>
  <si>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</si>
  <si>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</si>
  <si>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</si>
  <si>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</si>
  <si>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</si>
  <si>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</si>
  <si>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</si>
  <si>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</si>
  <si>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</si>
  <si>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</si>
  <si>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</si>
  <si>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</si>
  <si>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</si>
  <si>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</si>
  <si>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</si>
  <si>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</si>
  <si>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</si>
  <si>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</si>
  <si>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</si>
  <si>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</si>
  <si>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</si>
  <si>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</si>
  <si>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</si>
  <si>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</si>
  <si>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</si>
  <si>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</si>
  <si>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</si>
  <si>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</si>
  <si>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</si>
  <si>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</si>
  <si>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</si>
  <si>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</si>
  <si>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</si>
  <si>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</si>
  <si>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</si>
  <si>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</si>
  <si>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</si>
  <si>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</si>
  <si>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</si>
  <si>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</si>
  <si>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</si>
  <si>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</si>
  <si>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</si>
  <si>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</si>
  <si>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</si>
  <si>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</si>
  <si>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</si>
  <si>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</si>
  <si>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</si>
  <si>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</si>
  <si>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</si>
  <si>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</si>
  <si>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</si>
  <si>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</si>
  <si>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</si>
  <si>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</si>
  <si>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</si>
  <si>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</si>
  <si>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</si>
  <si>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</si>
  <si>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</si>
  <si>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</si>
  <si>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</si>
  <si>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</si>
  <si>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</si>
  <si>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</si>
  <si>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</si>
  <si>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</si>
  <si>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</si>
  <si>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</si>
  <si>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</si>
  <si>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</si>
  <si>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</si>
  <si>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</si>
  <si>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</si>
  <si>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</si>
  <si>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</si>
  <si>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</si>
  <si>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</si>
  <si>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</si>
  <si>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</si>
  <si>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</si>
  <si>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</si>
  <si>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</si>
  <si>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</si>
  <si>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</si>
  <si>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</si>
  <si>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</si>
  <si>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</si>
  <si>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</si>
  <si>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</si>
  <si>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</si>
  <si>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</si>
  <si>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</si>
  <si>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</si>
  <si>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</si>
  <si>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</si>
  <si>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</si>
  <si>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</si>
  <si>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</si>
  <si>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</si>
  <si>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</si>
  <si>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</si>
  <si>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</si>
  <si>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</si>
  <si>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</si>
  <si>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</si>
  <si>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</si>
  <si>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</si>
  <si>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</si>
  <si>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</si>
  <si>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</si>
  <si>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</si>
  <si>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</si>
  <si>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</si>
  <si>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PE-6.a</t>
  </si>
  <si>
    <t>PE-6.b.1</t>
  </si>
  <si>
    <t>PE-6.b.2</t>
  </si>
  <si>
    <t>PE-6.b.3</t>
  </si>
  <si>
    <t>PE-6.c</t>
  </si>
  <si>
    <t>PE-8.a.1</t>
  </si>
  <si>
    <t>PE-8.a.2</t>
  </si>
  <si>
    <t>PE-8.b.1</t>
  </si>
  <si>
    <t>PE-8.b.2</t>
  </si>
  <si>
    <t>PE-13.1</t>
  </si>
  <si>
    <t>PE-13.2</t>
  </si>
  <si>
    <t>PE-14.a.1</t>
  </si>
  <si>
    <t>PE-14.a.2</t>
  </si>
  <si>
    <t>PE-14.a.3</t>
  </si>
  <si>
    <t>Automated mechanisms supporting and/or implementing maintenance and monitoring of temperature and humidity levels</t>
  </si>
  <si>
    <t>PE-14.a.4</t>
  </si>
  <si>
    <t>PE-14.b.1</t>
  </si>
  <si>
    <t>PE-14.b.2</t>
  </si>
  <si>
    <t>PE-14.b.3</t>
  </si>
  <si>
    <t>PE-14.b.4</t>
  </si>
  <si>
    <t>PE-16.1</t>
  </si>
  <si>
    <t>PE-16.2</t>
  </si>
  <si>
    <t>PE-16.3</t>
  </si>
  <si>
    <t>PE-16.4</t>
  </si>
  <si>
    <t>PE-16.5</t>
  </si>
  <si>
    <t>PE-16.6</t>
  </si>
  <si>
    <t>PE-16.7</t>
  </si>
  <si>
    <t>PE-16.8</t>
  </si>
  <si>
    <t>PE-16.9</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</si>
  <si>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</si>
  <si>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</si>
  <si>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</si>
  <si>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</si>
  <si>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</si>
  <si>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</si>
  <si>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</si>
  <si>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</si>
  <si>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</si>
  <si>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</si>
  <si>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</si>
  <si>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</si>
  <si>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</si>
  <si>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</si>
  <si>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</si>
  <si>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</si>
  <si>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</si>
  <si>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</si>
  <si>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</si>
  <si>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IR-1.a.1.1</t>
  </si>
  <si>
    <t>IR-1.a.1.2</t>
  </si>
  <si>
    <t>IR-1.a.1.3</t>
  </si>
  <si>
    <t>IR-1.a.2.1</t>
  </si>
  <si>
    <t>IR-1.a.2.2</t>
  </si>
  <si>
    <t>IR-1.a.2.3</t>
  </si>
  <si>
    <t>IR-1.b.1.1</t>
  </si>
  <si>
    <t>IR-1.b.1.2</t>
  </si>
  <si>
    <t>IR-1.b.2.1</t>
  </si>
  <si>
    <t>IR-1.b.2.2</t>
  </si>
  <si>
    <t>IR-2.b</t>
  </si>
  <si>
    <t>IR-2.c.1</t>
  </si>
  <si>
    <t>IR-4.a</t>
  </si>
  <si>
    <t>Incident handling capability for the organization</t>
  </si>
  <si>
    <t>IR-4.b</t>
  </si>
  <si>
    <t>IR-8.a.1</t>
  </si>
  <si>
    <t>Organizational incident response plan and related organizational processes</t>
  </si>
  <si>
    <t>IR-8.a.2</t>
  </si>
  <si>
    <t>IR-8.a.3</t>
  </si>
  <si>
    <t>IR-8.a.4</t>
  </si>
  <si>
    <t>IR-8.a.5</t>
  </si>
  <si>
    <t>IR-8.a.6</t>
  </si>
  <si>
    <t>IR-8.a.7</t>
  </si>
  <si>
    <t>IR-8.d</t>
  </si>
  <si>
    <t>IR-8.f</t>
  </si>
  <si>
    <t>IA-1.a.1.1</t>
  </si>
  <si>
    <t>IA-1.a.1.2</t>
  </si>
  <si>
    <t>IA-1.a.1.3</t>
  </si>
  <si>
    <t>IA-1.a.2.1</t>
  </si>
  <si>
    <t>IA-1.a.2.2</t>
  </si>
  <si>
    <t>IA-1.a.2.3</t>
  </si>
  <si>
    <t>IA-1.b.1.1</t>
  </si>
  <si>
    <t>IA-1.b.1.2</t>
  </si>
  <si>
    <t>IA-1.b.2.1</t>
  </si>
  <si>
    <t>IA-1.b.2.2</t>
  </si>
  <si>
    <t>Automated mechanisms supporting and/or implementing multifactor authentication capability</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</si>
  <si>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</si>
  <si>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</si>
  <si>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</si>
  <si>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</si>
  <si>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</si>
  <si>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</si>
  <si>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</si>
  <si>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</si>
  <si>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</si>
  <si>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</si>
  <si>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</si>
  <si>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</si>
  <si>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</si>
  <si>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</si>
  <si>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</si>
  <si>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</si>
  <si>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</si>
  <si>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</si>
  <si>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</si>
  <si>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</si>
  <si>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</si>
  <si>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</si>
  <si>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</si>
  <si>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</si>
  <si>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</si>
  <si>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</si>
  <si>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</si>
  <si>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</si>
  <si>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</si>
  <si>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</si>
  <si>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</si>
  <si>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</si>
  <si>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</si>
  <si>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</si>
  <si>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</si>
  <si>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</si>
  <si>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</si>
  <si>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</si>
  <si>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</si>
  <si>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</si>
  <si>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</si>
  <si>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</si>
  <si>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</si>
  <si>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</si>
  <si>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CP-9.d</t>
  </si>
  <si>
    <t>Information System and Recovery and Reconstitution</t>
  </si>
  <si>
    <t>CM-1.a.1</t>
  </si>
  <si>
    <t>CM-1.a.1.2</t>
  </si>
  <si>
    <t>CM-1.a.2.1</t>
  </si>
  <si>
    <t>CM-1.b.1.1</t>
  </si>
  <si>
    <t>CM-1.b.2.1</t>
  </si>
  <si>
    <t>Organizational processes for security impact analysis</t>
  </si>
  <si>
    <t>CM-6.a.1</t>
  </si>
  <si>
    <t>CM-6.b.1</t>
  </si>
  <si>
    <t>CM-6.c.1</t>
  </si>
  <si>
    <t>CM-6.c.2</t>
  </si>
  <si>
    <t>CM-6.d.1</t>
  </si>
  <si>
    <t>CM-7.b.1</t>
  </si>
  <si>
    <t>CM-8.a.1</t>
  </si>
  <si>
    <t>CM-8.b.1</t>
  </si>
  <si>
    <t>CM-11.a.1</t>
  </si>
  <si>
    <t>CM-11.b.1</t>
  </si>
  <si>
    <t>CM-11.c.1</t>
  </si>
  <si>
    <t>Automated mechanisms supporting security assessment, security assessment plan development, and/or security assessment reporting</t>
  </si>
  <si>
    <t>CA-2.c</t>
  </si>
  <si>
    <t>CA-3.a</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</si>
  <si>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</si>
  <si>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</si>
  <si>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</si>
  <si>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</si>
  <si>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</si>
  <si>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</si>
  <si>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CA-9.b</t>
  </si>
  <si>
    <t>AU-1.a.1.2</t>
  </si>
  <si>
    <t>AU-1.a.2.1</t>
  </si>
  <si>
    <t>AU-1.b.1.1</t>
  </si>
  <si>
    <t>AU-1.b.2.1</t>
  </si>
  <si>
    <t>AU-2.a.1</t>
  </si>
  <si>
    <t>Automated mechanisms implementing information system auditing</t>
  </si>
  <si>
    <t>AU-2.a.2</t>
  </si>
  <si>
    <t>Automated mechanisms implementing information system auditing of auditable events</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</si>
  <si>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</si>
  <si>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</si>
  <si>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</si>
  <si>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</si>
  <si>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</si>
  <si>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</si>
  <si>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</si>
  <si>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</si>
  <si>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</si>
  <si>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</si>
  <si>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implementing time stamp generation</t>
  </si>
  <si>
    <t>AU-8.b.1</t>
  </si>
  <si>
    <t>AU-8.b.2</t>
  </si>
  <si>
    <t>AU-8.b.3</t>
  </si>
  <si>
    <t>Automated mechanisms implementing audit information protection</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</si>
  <si>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</si>
  <si>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</si>
  <si>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</si>
  <si>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</si>
  <si>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</si>
  <si>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</si>
  <si>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</si>
  <si>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</si>
  <si>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</si>
  <si>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</si>
  <si>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</si>
  <si>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</si>
  <si>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</si>
  <si>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</si>
  <si>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</si>
  <si>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</si>
  <si>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</si>
  <si>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</si>
  <si>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</si>
  <si>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</si>
  <si>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</si>
  <si>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</si>
  <si>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</si>
  <si>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SI-3.a</t>
  </si>
  <si>
    <t>SI-3.b</t>
  </si>
  <si>
    <t>SI-3.c.1</t>
  </si>
  <si>
    <t>SI-3.c.2</t>
  </si>
  <si>
    <t>SI-3.c.3.1</t>
  </si>
  <si>
    <t>SI-3.c.3.2</t>
  </si>
  <si>
    <t>SI-3.d.1</t>
  </si>
  <si>
    <t>SI-3.d.2</t>
  </si>
  <si>
    <t>SI-4.a.1.1</t>
  </si>
  <si>
    <t>SI-4.a.1.2</t>
  </si>
  <si>
    <t>SI-4.a.2</t>
  </si>
  <si>
    <t>SI-4.b.1</t>
  </si>
  <si>
    <t>SI-4.b.2</t>
  </si>
  <si>
    <t>SI-4.d</t>
  </si>
  <si>
    <t>SI-4.e</t>
  </si>
  <si>
    <t>SI-4.f</t>
  </si>
  <si>
    <t>SI-4.g.1</t>
  </si>
  <si>
    <t>SI-4.g.2</t>
  </si>
  <si>
    <t>SI-4.g.3</t>
  </si>
  <si>
    <t>SI-4.g.4</t>
  </si>
  <si>
    <t>SI-5.a.1</t>
  </si>
  <si>
    <t>SI-5.a.2</t>
  </si>
  <si>
    <t>SI-5.b</t>
  </si>
  <si>
    <t>SI-5.c.1</t>
  </si>
  <si>
    <t>SI-5.c.2</t>
  </si>
  <si>
    <t>SI-5.c.3</t>
  </si>
  <si>
    <t>SI-5.c.4</t>
  </si>
  <si>
    <t>SI-5.d</t>
  </si>
  <si>
    <t>SI-12.1</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</si>
  <si>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</si>
  <si>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</si>
  <si>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</si>
  <si>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</si>
  <si>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</si>
  <si>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</si>
  <si>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</si>
  <si>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</si>
  <si>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</si>
  <si>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</si>
  <si>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</si>
  <si>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</si>
  <si>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analyzes changes to the information system to determine potential security impacts prior to change implementation</t>
  </si>
  <si>
    <t>CM-4.1</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</si>
  <si>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</si>
  <si>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</si>
  <si>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</si>
  <si>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</si>
  <si>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</si>
  <si>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</si>
  <si>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</si>
  <si>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</si>
  <si>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</si>
  <si>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</si>
  <si>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</si>
  <si>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</si>
  <si>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</si>
  <si>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</si>
  <si>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</si>
  <si>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</si>
  <si>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</si>
  <si>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Determine if the organization:
 - configures the information system to provide only essential capabilities</t>
  </si>
  <si>
    <t>CM-7.a</t>
  </si>
  <si>
    <t>CM-7.b.2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</si>
  <si>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</si>
  <si>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</si>
  <si>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</si>
  <si>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</si>
  <si>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</si>
  <si>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</si>
  <si>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</si>
  <si>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</si>
  <si>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</si>
  <si>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</si>
  <si>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</si>
  <si>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</si>
  <si>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</si>
  <si>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</si>
  <si>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</si>
  <si>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</si>
  <si>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</si>
  <si>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</si>
  <si>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</si>
  <si>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</si>
  <si>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</si>
  <si>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Organizational personnel with information security responsibilities; system/network administrators; system developers</t>
  </si>
  <si>
    <t>Organizational personnel with security configuration management responsibilities; organizational personnel with information security responsibilities; system/network administrators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</si>
  <si>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</si>
  <si>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</si>
  <si>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</si>
  <si>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</si>
  <si>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</si>
  <si>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</si>
  <si>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</si>
  <si>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</si>
  <si>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</si>
  <si>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</si>
  <si>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</si>
  <si>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</si>
  <si>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</si>
  <si>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</si>
  <si>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</si>
  <si>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</si>
  <si>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</si>
  <si>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</si>
  <si>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</si>
  <si>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</si>
  <si>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</si>
  <si>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</si>
  <si>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</si>
  <si>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</si>
  <si>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</si>
  <si>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</si>
  <si>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</si>
  <si>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</si>
  <si>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</si>
  <si>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</si>
  <si>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</si>
  <si>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</si>
  <si>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</si>
  <si>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</si>
  <si>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</si>
  <si>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</si>
  <si>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</si>
  <si>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</si>
  <si>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</si>
  <si>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</si>
  <si>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</si>
  <si>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</si>
  <si>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</si>
  <si>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</si>
  <si>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</si>
  <si>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</si>
  <si>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</si>
  <si>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</si>
  <si>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</si>
  <si>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</si>
  <si>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</si>
  <si>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</si>
  <si>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</si>
  <si>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</si>
  <si>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</si>
  <si>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</si>
  <si>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</si>
  <si>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</si>
  <si>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</si>
  <si>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</si>
  <si>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</si>
  <si>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</si>
  <si>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</si>
  <si>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</si>
  <si>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</si>
  <si>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</si>
  <si>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</si>
  <si>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</si>
  <si>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</si>
  <si>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</si>
  <si>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</si>
  <si>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</si>
  <si>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</si>
  <si>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</si>
  <si>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</si>
  <si>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</si>
  <si>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</si>
  <si>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</si>
  <si>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</si>
  <si>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</si>
  <si>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</si>
  <si>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</si>
  <si>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</si>
  <si>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</si>
  <si>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</si>
  <si>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</si>
  <si>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</si>
  <si>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</si>
  <si>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</si>
  <si>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</si>
  <si>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</si>
  <si>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</si>
  <si>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</si>
  <si>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</si>
  <si>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</si>
  <si>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</si>
  <si>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</si>
  <si>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</si>
  <si>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</si>
  <si>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</si>
  <si>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</si>
  <si>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</si>
  <si>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</si>
  <si>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</si>
  <si>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</si>
  <si>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</si>
  <si>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</si>
  <si>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</si>
  <si>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</si>
  <si>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</si>
  <si>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</si>
  <si>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</si>
  <si>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</si>
  <si>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</si>
  <si>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</si>
  <si>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</si>
  <si>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</si>
  <si>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</si>
  <si>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</si>
  <si>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</si>
  <si>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</si>
  <si>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</si>
  <si>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</si>
  <si>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</si>
  <si>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</si>
  <si>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</si>
  <si>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</si>
  <si>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</si>
  <si>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</si>
  <si>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</si>
  <si>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</si>
  <si>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</si>
  <si>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</si>
  <si>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</si>
  <si>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</si>
  <si>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</si>
  <si>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</si>
  <si>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</si>
  <si>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</si>
  <si>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</si>
  <si>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</si>
  <si>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</si>
  <si>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</si>
  <si>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</si>
  <si>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</si>
  <si>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</si>
  <si>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</si>
  <si>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</si>
  <si>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</si>
  <si>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</si>
  <si>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</si>
  <si>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</si>
  <si>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</si>
  <si>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</si>
  <si>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</si>
  <si>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</si>
  <si>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</si>
  <si>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</si>
  <si>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</si>
  <si>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</si>
  <si>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</si>
  <si>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</si>
  <si>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</si>
  <si>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</si>
  <si>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</si>
  <si>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</si>
  <si>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</si>
  <si>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</si>
  <si>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</si>
  <si>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</si>
  <si>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</si>
  <si>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</si>
  <si>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</si>
  <si>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</si>
  <si>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</si>
  <si>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</si>
  <si>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</si>
  <si>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</si>
  <si>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</si>
  <si>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</si>
  <si>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</si>
  <si>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</si>
  <si>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</si>
  <si>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</si>
  <si>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</si>
  <si>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</si>
  <si>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</si>
  <si>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</si>
  <si>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</si>
  <si>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</si>
  <si>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</si>
  <si>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</si>
  <si>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</si>
  <si>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</si>
  <si>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</si>
  <si>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</si>
  <si>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</si>
  <si>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</si>
  <si>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</si>
  <si>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</si>
  <si>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</si>
  <si>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</si>
  <si>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</si>
  <si>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</si>
  <si>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</si>
  <si>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</si>
  <si>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</si>
  <si>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</si>
  <si>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</si>
  <si>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</si>
  <si>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</si>
  <si>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</si>
  <si>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</si>
  <si>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</si>
  <si>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</si>
  <si>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</si>
  <si>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</si>
  <si>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</si>
  <si>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</si>
  <si>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</si>
  <si>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</si>
  <si>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</si>
  <si>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</si>
  <si>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</si>
  <si>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</si>
  <si>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</si>
  <si>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</si>
  <si>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</si>
  <si>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</si>
  <si>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</si>
  <si>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</si>
  <si>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</si>
  <si>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</si>
  <si>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</si>
  <si>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</si>
  <si>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</si>
  <si>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</si>
  <si>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</si>
  <si>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</si>
  <si>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</si>
  <si>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</si>
  <si>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</si>
  <si>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</si>
  <si>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</si>
  <si>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</si>
  <si>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</si>
  <si>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</si>
  <si>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</si>
  <si>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</si>
  <si>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</si>
  <si>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</si>
  <si>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</si>
  <si>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</si>
  <si>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</si>
  <si>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</si>
  <si>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</si>
  <si>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</si>
  <si>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</si>
  <si>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</si>
  <si>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</si>
  <si>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</si>
  <si>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</si>
  <si>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</si>
  <si>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</si>
  <si>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</si>
  <si>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</si>
  <si>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</si>
  <si>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</si>
  <si>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</si>
  <si>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</si>
  <si>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</si>
  <si>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</si>
  <si>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</si>
  <si>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</si>
  <si>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</si>
  <si>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</si>
  <si>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</si>
  <si>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</si>
  <si>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</si>
  <si>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</si>
  <si>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</si>
  <si>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</si>
  <si>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</si>
  <si>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</si>
  <si>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</si>
  <si>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</si>
  <si>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</si>
  <si>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</si>
  <si>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</si>
  <si>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</si>
  <si>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</si>
  <si>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</si>
  <si>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</si>
  <si>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</si>
  <si>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</si>
  <si>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</si>
  <si>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</si>
  <si>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</si>
  <si>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</si>
  <si>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</si>
  <si>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</si>
  <si>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</si>
  <si>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</si>
  <si>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</si>
  <si>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</si>
  <si>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</si>
  <si>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</si>
  <si>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</si>
  <si>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</si>
  <si>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</si>
  <si>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</si>
  <si>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</si>
  <si>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</si>
  <si>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</si>
  <si>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</si>
  <si>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</si>
  <si>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</si>
  <si>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</si>
  <si>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</si>
  <si>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</si>
  <si>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</si>
  <si>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</si>
  <si>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</si>
  <si>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</si>
  <si>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</si>
  <si>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</si>
  <si>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</si>
  <si>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</si>
  <si>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</si>
  <si>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</si>
  <si>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</si>
  <si>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</si>
  <si>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</si>
  <si>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</si>
  <si>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</si>
  <si>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</si>
  <si>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</si>
  <si>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</si>
  <si>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</si>
  <si>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</si>
  <si>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</si>
  <si>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</si>
  <si>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</si>
  <si>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</si>
  <si>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</si>
  <si>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</si>
  <si>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</si>
  <si>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</si>
  <si>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</si>
  <si>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</si>
  <si>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</si>
  <si>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</si>
  <si>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Determine if the organization:
 - incorporates flaw remediation into the organizational configuration management process</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</si>
  <si>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</si>
  <si>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</si>
  <si>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</si>
  <si>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</si>
  <si>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</si>
  <si>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</si>
  <si>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</si>
  <si>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</si>
  <si>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</si>
  <si>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</si>
  <si>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</si>
  <si>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</si>
  <si>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</si>
  <si>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</si>
  <si>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</si>
  <si>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</si>
  <si>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</si>
  <si>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</si>
  <si>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</si>
  <si>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</si>
  <si>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</si>
  <si>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</si>
  <si>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</si>
  <si>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</si>
  <si>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</si>
  <si>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</si>
  <si>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</si>
  <si>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</si>
  <si>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</si>
  <si>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</si>
  <si>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</si>
  <si>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</si>
  <si>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</si>
  <si>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</si>
  <si>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</si>
  <si>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Organizational personnel with information system maintenance responsibilities; organizational personnel with information security responsibilities; system/network administrators</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</si>
  <si>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</si>
  <si>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</si>
  <si>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</si>
  <si>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Organizational personnel with information system maintenance responsibilities; organizational personnel with information security responsibilities</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</si>
  <si>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</si>
  <si>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</si>
  <si>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</si>
  <si>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</si>
  <si>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</si>
  <si>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</si>
  <si>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</si>
  <si>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</si>
  <si>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</si>
  <si>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</si>
  <si>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</si>
  <si>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</si>
  <si>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</si>
  <si>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</si>
  <si>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</si>
  <si>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</si>
  <si>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</si>
  <si>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</si>
  <si>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</si>
  <si>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</si>
  <si>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</si>
  <si>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</si>
  <si>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</si>
  <si>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</si>
  <si>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 xml:space="preserve">Determine if the organization: 
 - monitors nonlocal maintenance and diagnostic activities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</si>
  <si>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</si>
  <si>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</si>
  <si>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</si>
  <si>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</si>
  <si>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</si>
  <si>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</si>
  <si>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</si>
  <si>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</si>
  <si>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</si>
  <si>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</si>
  <si>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</si>
  <si>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</si>
  <si>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</si>
  <si>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</si>
  <si>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</si>
  <si>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</si>
  <si>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</si>
  <si>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</si>
  <si>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</si>
  <si>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</si>
  <si>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</si>
  <si>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</si>
  <si>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</si>
  <si>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</si>
  <si>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</si>
  <si>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</si>
  <si>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</si>
  <si>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</si>
  <si>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</si>
  <si>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</si>
  <si>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</si>
  <si>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</si>
  <si>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</si>
  <si>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</si>
  <si>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</si>
  <si>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</si>
  <si>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</si>
  <si>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</si>
  <si>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</si>
  <si>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</si>
  <si>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</si>
  <si>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</si>
  <si>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</si>
  <si>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</si>
  <si>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</si>
  <si>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</si>
  <si>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</si>
  <si>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</si>
  <si>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</si>
  <si>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</si>
  <si>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</si>
  <si>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</si>
  <si>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</si>
  <si>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</si>
  <si>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</si>
  <si>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</si>
  <si>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</si>
  <si>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</si>
  <si>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</si>
  <si>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</si>
  <si>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</si>
  <si>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</si>
  <si>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</si>
  <si>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</si>
  <si>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</si>
  <si>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</si>
  <si>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</si>
  <si>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</si>
  <si>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</si>
  <si>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</si>
  <si>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</si>
  <si>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</si>
  <si>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</si>
  <si>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</si>
  <si>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</si>
  <si>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</si>
  <si>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</si>
  <si>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</si>
  <si>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</si>
  <si>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</si>
  <si>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System/network administrators;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</si>
  <si>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</si>
  <si>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</si>
  <si>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</si>
  <si>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</si>
  <si>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</si>
  <si>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</si>
  <si>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</si>
  <si>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</si>
  <si>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</si>
  <si>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</si>
  <si>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</si>
  <si>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</si>
  <si>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</si>
  <si>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</si>
  <si>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</si>
  <si>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</si>
  <si>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</si>
  <si>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</si>
  <si>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</si>
  <si>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</si>
  <si>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</si>
  <si>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</si>
  <si>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</si>
  <si>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</si>
  <si>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</si>
  <si>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</si>
  <si>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</si>
  <si>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</si>
  <si>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</si>
  <si>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</si>
  <si>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</si>
  <si>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</si>
  <si>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</si>
  <si>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</si>
  <si>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</si>
  <si>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</si>
  <si>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</si>
  <si>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</si>
  <si>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</si>
  <si>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</si>
  <si>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information system:
 - enforces approved authorizations for logical access to information and system resources in accordance with applicable access control policies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</si>
  <si>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</si>
  <si>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</si>
  <si>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</si>
  <si>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</si>
  <si>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</si>
  <si>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</si>
  <si>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</si>
  <si>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</si>
  <si>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</si>
  <si>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</si>
  <si>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</si>
  <si>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</si>
  <si>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organization:
 - establishes for wireless access:
   - usage restrictions
   - configuration/connection requirement
   - implementation guidance</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</si>
  <si>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</si>
  <si>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</si>
  <si>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</si>
  <si>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</si>
  <si>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</si>
  <si>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</si>
  <si>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</si>
  <si>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</si>
  <si>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</si>
  <si>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</si>
  <si>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</si>
  <si>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</si>
  <si>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</si>
  <si>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</si>
  <si>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</si>
  <si>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</si>
  <si>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</si>
  <si>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</si>
  <si>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</si>
  <si>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</si>
  <si>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</si>
  <si>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</si>
  <si>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</si>
  <si>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</si>
  <si>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</si>
  <si>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</si>
  <si>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</si>
  <si>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</si>
  <si>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</si>
  <si>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</si>
  <si>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</si>
  <si>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</si>
  <si>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</si>
  <si>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Organizational personnel with audit and accountability responsibilities; organizational personnel with information security responsibilities; system/network administrators; system developers</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</si>
  <si>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</si>
  <si>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</si>
  <si>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</si>
  <si>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</si>
  <si>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</si>
  <si>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</si>
  <si>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</si>
  <si>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</si>
  <si>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</si>
  <si>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</si>
  <si>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</si>
  <si>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</si>
  <si>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</si>
  <si>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</si>
  <si>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</si>
  <si>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</si>
  <si>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</si>
  <si>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</si>
  <si>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</si>
  <si>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</si>
  <si>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</si>
  <si>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</si>
  <si>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</si>
  <si>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</si>
  <si>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</si>
  <si>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</si>
  <si>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</si>
  <si>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</si>
  <si>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</si>
  <si>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</si>
  <si>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</si>
  <si>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</si>
  <si>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</si>
  <si>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</si>
  <si>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</si>
  <si>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</si>
  <si>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information system:
 - protects audit information from unauthorized:
   - access
   - modification
   - deletion</t>
  </si>
  <si>
    <t>Determine if the information system:
 - protects audit tools from unauthorized:
   - access
   - modification
   - deletion</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</si>
  <si>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</si>
  <si>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</si>
  <si>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</si>
  <si>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</si>
  <si>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</si>
  <si>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</si>
  <si>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</si>
  <si>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</si>
  <si>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</si>
  <si>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</si>
  <si>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</si>
  <si>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</si>
  <si>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</si>
  <si>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</si>
  <si>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</si>
  <si>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</si>
  <si>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</si>
  <si>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</si>
  <si>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</si>
  <si>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</si>
  <si>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</si>
  <si>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</si>
  <si>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</si>
  <si>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</si>
  <si>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</si>
  <si>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</si>
  <si>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</si>
  <si>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</si>
  <si>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</si>
  <si>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</si>
  <si>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</si>
  <si>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</si>
  <si>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</si>
  <si>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</si>
  <si>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</si>
  <si>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</si>
  <si>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</si>
  <si>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</si>
  <si>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</si>
  <si>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</si>
  <si>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</si>
  <si>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</si>
  <si>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</si>
  <si>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</si>
  <si>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</si>
  <si>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</si>
  <si>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</si>
  <si>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</si>
  <si>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</si>
  <si>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</si>
  <si>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</si>
  <si>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</si>
  <si>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</si>
  <si>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</si>
  <si>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</si>
  <si>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</si>
  <si>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</si>
  <si>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</si>
  <si>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</si>
  <si>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</si>
  <si>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</si>
  <si>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</si>
  <si>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</si>
  <si>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</si>
  <si>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</si>
  <si>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</si>
  <si>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</si>
  <si>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</si>
  <si>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</si>
  <si>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</si>
  <si>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</si>
  <si>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</si>
  <si>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</si>
  <si>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</si>
  <si>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</si>
  <si>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</si>
  <si>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</si>
  <si>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</si>
  <si>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</si>
  <si>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</si>
  <si>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</si>
  <si>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</si>
  <si>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</si>
  <si>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</si>
  <si>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</si>
  <si>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</si>
  <si>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</si>
  <si>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</si>
  <si>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</si>
  <si>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</si>
  <si>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</si>
  <si>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</si>
  <si>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</si>
  <si>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</si>
  <si>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</si>
  <si>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</si>
  <si>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</si>
  <si>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</si>
  <si>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</si>
  <si>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</si>
  <si>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</si>
  <si>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</si>
  <si>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</si>
  <si>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</si>
  <si>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</si>
  <si>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</si>
  <si>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</si>
  <si>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</si>
  <si>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</si>
  <si>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</si>
  <si>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</si>
  <si>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</si>
  <si>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</si>
  <si>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</si>
  <si>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</si>
  <si>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</si>
  <si>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</si>
  <si>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</si>
  <si>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</si>
  <si>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</si>
  <si>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</si>
  <si>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</si>
  <si>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</si>
  <si>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</si>
  <si>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</si>
  <si>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</si>
  <si>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</si>
  <si>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</si>
  <si>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</si>
  <si>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</si>
  <si>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</si>
  <si>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</si>
  <si>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</si>
  <si>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</si>
  <si>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</si>
  <si>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</si>
  <si>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</si>
  <si>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</si>
  <si>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</si>
  <si>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</si>
  <si>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</si>
  <si>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</si>
  <si>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</si>
  <si>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</si>
  <si>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</si>
  <si>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</si>
  <si>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</si>
  <si>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</si>
  <si>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</si>
  <si>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</si>
  <si>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</si>
  <si>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</si>
  <si>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</si>
  <si>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</si>
  <si>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</si>
  <si>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</si>
  <si>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</si>
  <si>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</si>
  <si>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</si>
  <si>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</si>
  <si>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</si>
  <si>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</si>
  <si>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</si>
  <si>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</si>
  <si>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</si>
  <si>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</si>
  <si>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</si>
  <si>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</si>
  <si>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</si>
  <si>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</si>
  <si>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</si>
  <si>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</si>
  <si>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</si>
  <si>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</si>
  <si>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</si>
  <si>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</si>
  <si>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</si>
  <si>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</si>
  <si>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</si>
  <si>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</si>
  <si>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</si>
  <si>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</si>
  <si>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</si>
  <si>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</si>
  <si>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</si>
  <si>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</si>
  <si>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</si>
  <si>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</si>
  <si>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</si>
  <si>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</si>
  <si>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</si>
  <si>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</si>
  <si>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</si>
  <si>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</si>
  <si>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</si>
  <si>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</si>
  <si>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</si>
  <si>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</si>
  <si>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</si>
  <si>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</si>
  <si>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</si>
  <si>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</si>
  <si>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</si>
  <si>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</si>
  <si>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</si>
  <si>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</si>
  <si>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</si>
  <si>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</si>
  <si>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</si>
  <si>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</si>
  <si>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</si>
  <si>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</si>
  <si>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</si>
  <si>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</si>
  <si>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</si>
  <si>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</si>
  <si>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</si>
  <si>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</si>
  <si>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</si>
  <si>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</si>
  <si>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</si>
  <si>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</si>
  <si>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</si>
  <si>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</si>
  <si>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</si>
  <si>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</si>
  <si>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</si>
  <si>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</si>
  <si>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</si>
  <si>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</si>
  <si>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</si>
  <si>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</si>
  <si>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</si>
  <si>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</si>
  <si>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</si>
  <si>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</si>
  <si>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</si>
  <si>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</si>
  <si>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</si>
  <si>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</si>
  <si>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</si>
  <si>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</si>
  <si>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</si>
  <si>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</si>
  <si>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</si>
  <si>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</si>
  <si>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</si>
  <si>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</si>
  <si>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</si>
  <si>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</si>
  <si>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</si>
  <si>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</si>
  <si>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</si>
  <si>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</si>
  <si>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</si>
  <si>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</si>
  <si>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</si>
  <si>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</si>
  <si>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</si>
  <si>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</si>
  <si>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</si>
  <si>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</si>
  <si>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</si>
  <si>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</si>
  <si>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</si>
  <si>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</si>
  <si>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</si>
  <si>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</si>
  <si>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</si>
  <si>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</si>
  <si>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</si>
  <si>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</si>
  <si>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</si>
  <si>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</si>
  <si>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</si>
  <si>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</si>
  <si>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</si>
  <si>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</si>
  <si>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</si>
  <si>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</si>
  <si>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</si>
  <si>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</si>
  <si>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</si>
  <si>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</si>
  <si>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</si>
  <si>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</si>
  <si>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</si>
  <si>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</si>
  <si>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</si>
  <si>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</si>
  <si>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</si>
  <si>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reviews the contingency plan test results</t>
  </si>
  <si>
    <t>Determine if the organization:
 - initiates corrective actions, if needed</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</si>
  <si>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</si>
  <si>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</si>
  <si>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</si>
  <si>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</si>
  <si>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</si>
  <si>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</si>
  <si>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</si>
  <si>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</si>
  <si>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</si>
  <si>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</si>
  <si>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</si>
  <si>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</si>
  <si>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</si>
  <si>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</si>
  <si>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</si>
  <si>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</si>
  <si>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</si>
  <si>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</si>
  <si>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</si>
  <si>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</si>
  <si>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</si>
  <si>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</si>
  <si>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</si>
  <si>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</si>
  <si>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</si>
  <si>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</si>
  <si>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</si>
  <si>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</si>
  <si>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</si>
  <si>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</si>
  <si>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</si>
  <si>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</si>
  <si>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</si>
  <si>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</si>
  <si>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</si>
  <si>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</si>
  <si>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</si>
  <si>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</si>
  <si>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</si>
  <si>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</si>
  <si>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</si>
  <si>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</si>
  <si>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</si>
  <si>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</si>
  <si>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</si>
  <si>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</si>
  <si>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</si>
  <si>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</si>
  <si>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organization:
 - develops and documents an incident response policy that addresses:
   - purpose;
   - scope;
   - roles;
   - responsibilities;
   - management commitment;
   - coordination among organizational entities;
   - compliance</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</si>
  <si>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</si>
  <si>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</si>
  <si>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</si>
  <si>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</si>
  <si>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</si>
  <si>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Physical and Environmental Protection Summary</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</si>
  <si>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</si>
  <si>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</si>
  <si>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</si>
  <si>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</si>
  <si>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</si>
  <si>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</si>
  <si>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</si>
  <si>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</si>
  <si>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</si>
  <si>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</si>
  <si>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</si>
  <si>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</si>
  <si>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</si>
  <si>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</si>
  <si>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</si>
  <si>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</si>
  <si>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</si>
  <si>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</si>
  <si>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</si>
  <si>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</si>
  <si>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</si>
  <si>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</si>
  <si>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</si>
  <si>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SSP Imp. Statement Differential</t>
  </si>
  <si>
    <t>SSP Implementation Statement Differential</t>
  </si>
  <si>
    <t>Yes</t>
  </si>
  <si>
    <t>No</t>
  </si>
  <si>
    <t>CM-8 (1)</t>
  </si>
  <si>
    <t>Information System Component Inventory | Updates During Installation/Removals</t>
  </si>
  <si>
    <t>RA-5 (1)</t>
  </si>
  <si>
    <t>RA-5 (2)</t>
  </si>
  <si>
    <t>Vulnerability Scanning | Update Tool Capability</t>
  </si>
  <si>
    <t>Vulnerability Scanning | Update by Frequency/Prior to New Scan</t>
  </si>
  <si>
    <t>SI-16</t>
  </si>
  <si>
    <t>Memory Protection</t>
  </si>
  <si>
    <t>Information System Component Inventory | Updates During Installations / Removals</t>
  </si>
  <si>
    <t>CM-8(1).1</t>
  </si>
  <si>
    <t>Determine if the organization:
 - updates the inventory of information system components as an integral part of:
   - component installations
   - component removals
   - information system updates</t>
  </si>
  <si>
    <t>Configuration management policy; procedures addressing information system component inventory; configuration management plan; security plan; information system inventory records; inventory reviews and update records; component installation records; component removal records; other relevant documents or records</t>
  </si>
  <si>
    <t>Organizational personnel with responsibilities for updating the information system component inventory; organizational personnel with information security responsibilities; system/network administrators</t>
  </si>
  <si>
    <t>Organizational processes for updating inventory of information system components; automated mechanisms implementing updating of the information system component inventory</t>
  </si>
  <si>
    <t>RA-5(1)</t>
  </si>
  <si>
    <t>Determine if the organization: 
 - employs vulnerability scanning tools that include the capability to readily update the information system vulnerabilities to be scanned</t>
  </si>
  <si>
    <t>Procedures addressing vulnerability scanning; security plan; security assessment report; vulnerability scanning tools and associated configuration documentation; vulnerability scanning results; patch and vulnerability management records; other relevant documents or records</t>
  </si>
  <si>
    <t>Organizational personnel with vulnerability scanning responsibilities; organizational personnel with information security responsibilities</t>
  </si>
  <si>
    <t>Organizational processes for vulnerability scanning; automated mechanisms/tools supporting and/or implementing vulnerability scanning</t>
  </si>
  <si>
    <t>Vulnerability Scanning | Update by Frequency / Prior to New Scan / When Identified</t>
  </si>
  <si>
    <t>RA-5(2).1</t>
  </si>
  <si>
    <t>Determine if the organization:
 - defines the frequency to update the information system vulnerabilities scanned</t>
  </si>
  <si>
    <t>RA-5(2).2</t>
  </si>
  <si>
    <t>Determine if the organization:
 - updates the information system vulnerabilities scanned one or more of the following:
   - with the organization-defined frequency;
   - prior to a new scan; and/or
   - when new vulnerabilities are identified and reported</t>
  </si>
  <si>
    <t>Organizational personnel with vulnerability scanning responsibilities; organizational personnel with vulnerability scan analysis responsibilities; organizational personnel with information security responsibilities; system/network administrators</t>
  </si>
  <si>
    <t>SI-16.2</t>
  </si>
  <si>
    <t>Determine if the information system:
 - implements organization-defined security safeguards to protect its memory from unauthorized code execution</t>
  </si>
  <si>
    <t>Organizational personnel with responsibility for memory protection; organizational personnel with information security responsibilities; system/network administrators; system developer</t>
  </si>
  <si>
    <t>Automated mechanisms supporting and/or implementing safeguards to protect information system memory from unauthorized code execution</t>
  </si>
  <si>
    <t>SI-16.1</t>
  </si>
  <si>
    <t>Determine if the organization:
 - defines security safeguards to be implemented to protect information system memory from unauthorized code execution</t>
  </si>
  <si>
    <t>System and information integrity policy; procedures addressing memory protection for the information system; information system design documentation; information system configuration settings and associated documentation; list of security safeguards protecting information system memory from unauthorized code execution; information system audit records; other relevant documents or records</t>
  </si>
  <si>
    <t>AU-8 (1)</t>
  </si>
  <si>
    <t>Time Stamps | Synchronization with Authoritative Time Source</t>
  </si>
  <si>
    <t>AU-8(1).a.1</t>
  </si>
  <si>
    <t>Determine if the organization:
 - defines the authoritative time source to which internal information system clocks are to be compared</t>
  </si>
  <si>
    <t>AU-8(1).a.2</t>
  </si>
  <si>
    <t>Determine if the organization:
 - defines the frequency to compare the internal information system clocks with the organization-defined authoritative time source</t>
  </si>
  <si>
    <t>AU-8(1).a.3</t>
  </si>
  <si>
    <t>Determine if the information system:
 - compares the internal information system clocks with the organization-defined authoritative time source with organization-defined frequency</t>
  </si>
  <si>
    <t>Automated mechanisms implementing internal information system clock synchronization</t>
  </si>
  <si>
    <t>AU-8(1).b.1</t>
  </si>
  <si>
    <t>Determine if the organization:
 - defines the time period that, if exceeded by the time difference between the internal system clocks and the authoritative time source, will result in the internal system clocks being synchronized to the authoritative time source</t>
  </si>
  <si>
    <t>AU-8(1).b.2</t>
  </si>
  <si>
    <t>Determine if the information system:
 - synchronizes the internal information system clocks to the authoritative time source when the time difference is greater than the organization-defined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</si>
</sst>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b/>
      <sz val="10"/>
      <color indexed="8"/>
      <name val="Calibri"/>
      <family val="2"/>
      <scheme val="minor"/>
    </font>
    <font>
      <sz val="10"/>
      <color indexed="8"/>
      <name val="Calibri"/>
      <family val="2"/>
      <scheme val="minor"/>
    </font>
    <font>
      <b/>
      <sz val="10"/>
      <color theme="1"/>
      <name val="Calibri"/>
      <family val="2"/>
      <scheme val="minor"/>
    </font>
    <font>
      <sz val="9"/>
      <color theme="1"/>
      <name val="Calibri"/>
      <family val="2"/>
      <scheme val="minor"/>
    </font>
    <font>
      <sz val="10"/>
      <name val="Calibri"/>
      <family val="2"/>
      <scheme val="minor"/>
    </font>
    <font>
      <sz val="11"/>
      <color indexed="8"/>
      <name val="Garamond"/>
      <family val="2"/>
    </font>
    <font>
      <sz val="10"/>
      <name val="Calibri"/>
      <family val="2"/>
    </font>
    <font>
      <b/>
      <sz val="10"/>
      <color theme="0"/>
      <name val="Calibri"/>
      <family val="2"/>
    </font>
    <font>
      <b/>
      <sz val="10"/>
      <color theme="0"/>
      <name val="Arial"/>
      <family val="2"/>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5"/>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11" fillId="0" borderId="0"/>
    <xf numFmtId="0" fontId="11" fillId="0" borderId="0"/>
    <xf numFmtId="0" fontId="1" fillId="7" borderId="0" applyNumberFormat="0" applyBorder="0" applyAlignment="0" applyProtection="0"/>
    <xf numFmtId="0" fontId="1" fillId="0" borderId="0"/>
  </cellStyleXfs>
  <cellXfs count="19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8" fillId="0" borderId="1" xfId="0" applyFont="1" applyFill="1" applyBorder="1" applyAlignment="1">
      <alignment vertical="top" wrapText="1"/>
    </xf>
    <xf numFmtId="0" fontId="8" fillId="0" borderId="5" xfId="0" applyFont="1" applyFill="1" applyBorder="1" applyAlignment="1">
      <alignment vertical="top" wrapText="1"/>
    </xf>
    <xf numFmtId="0" fontId="9" fillId="0" borderId="1" xfId="0" applyFont="1" applyFill="1" applyBorder="1" applyAlignment="1">
      <alignment horizontal="left" vertical="top" wrapText="1" indent="1"/>
    </xf>
    <xf numFmtId="0" fontId="4" fillId="0" borderId="0" xfId="0" applyFont="1" applyFill="1" applyAlignment="1">
      <alignment vertical="top" wrapText="1"/>
    </xf>
    <xf numFmtId="0" fontId="4" fillId="0" borderId="0" xfId="0" applyFont="1" applyBorder="1" applyAlignment="1">
      <alignment vertical="top" wrapText="1"/>
    </xf>
    <xf numFmtId="0" fontId="4"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3" fillId="3" borderId="1" xfId="0" applyFont="1" applyFill="1" applyBorder="1" applyAlignment="1" applyProtection="1">
      <alignment horizontal="center" vertical="top" wrapText="1"/>
      <protection hidden="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3"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hidden="1"/>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hidden="1"/>
    </xf>
    <xf numFmtId="0" fontId="0" fillId="0" borderId="0" xfId="0" applyFill="1" applyBorder="1" applyProtection="1">
      <protection locked="0"/>
    </xf>
    <xf numFmtId="0" fontId="3" fillId="0"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3" fillId="4" borderId="1" xfId="0" applyFont="1" applyFill="1" applyBorder="1" applyAlignment="1" applyProtection="1">
      <alignment horizontal="left" vertical="top" wrapText="1"/>
      <protection locked="0"/>
    </xf>
    <xf numFmtId="0" fontId="3" fillId="3" borderId="4" xfId="0" applyFont="1" applyFill="1" applyBorder="1" applyAlignment="1" applyProtection="1">
      <alignment vertical="top" wrapText="1"/>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7" fillId="0" borderId="0"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hidden="1"/>
    </xf>
    <xf numFmtId="0" fontId="7" fillId="0" borderId="0" xfId="0" applyFont="1" applyFill="1" applyBorder="1" applyProtection="1">
      <protection locked="0"/>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49" fontId="3" fillId="0" borderId="1" xfId="0" applyNumberFormat="1" applyFont="1" applyFill="1" applyBorder="1" applyAlignment="1">
      <alignment horizontal="left" vertical="top" wrapText="1"/>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center" vertical="top" wrapText="1"/>
      <protection hidden="1"/>
    </xf>
    <xf numFmtId="0" fontId="10" fillId="0" borderId="0"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vertical="top" wrapText="1"/>
      <protection locked="0"/>
    </xf>
    <xf numFmtId="0" fontId="7" fillId="0" borderId="1" xfId="3" applyFont="1" applyBorder="1" applyAlignment="1">
      <alignment horizontal="left" vertical="top" wrapText="1"/>
    </xf>
    <xf numFmtId="0" fontId="4" fillId="7" borderId="1" xfId="4" applyFont="1" applyBorder="1"/>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hidden="1"/>
    </xf>
    <xf numFmtId="0" fontId="7" fillId="3"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0" borderId="1" xfId="0" applyFont="1" applyFill="1" applyBorder="1" applyAlignment="1">
      <alignment vertical="top" wrapText="1"/>
    </xf>
    <xf numFmtId="0" fontId="3" fillId="4" borderId="1" xfId="0" applyFont="1" applyFill="1" applyBorder="1" applyAlignment="1">
      <alignment horizontal="left" vertical="top" wrapText="1"/>
    </xf>
    <xf numFmtId="0" fontId="3" fillId="2" borderId="1" xfId="1" applyFont="1" applyFill="1" applyBorder="1" applyAlignment="1" applyProtection="1">
      <alignment vertical="top" wrapText="1"/>
      <protection locked="0"/>
    </xf>
    <xf numFmtId="0" fontId="2" fillId="2" borderId="1" xfId="1" applyFill="1" applyBorder="1" applyProtection="1">
      <protection locked="0"/>
    </xf>
    <xf numFmtId="0" fontId="3" fillId="0" borderId="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7" fillId="2" borderId="1" xfId="0" applyFont="1" applyFill="1" applyBorder="1" applyProtection="1">
      <protection locked="0"/>
    </xf>
    <xf numFmtId="0" fontId="3" fillId="3"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protection locked="0"/>
    </xf>
    <xf numFmtId="0" fontId="7" fillId="0" borderId="1" xfId="3" applyFont="1" applyFill="1" applyBorder="1" applyAlignment="1">
      <alignment horizontal="left" vertical="top" wrapText="1"/>
    </xf>
    <xf numFmtId="0" fontId="7" fillId="4" borderId="1" xfId="3"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2" xfId="0" applyFont="1" applyBorder="1" applyAlignment="1" applyProtection="1">
      <alignment horizontal="right" wrapText="1"/>
    </xf>
    <xf numFmtId="0" fontId="7" fillId="0" borderId="0" xfId="0" applyFont="1" applyAlignment="1" applyProtection="1">
      <alignment wrapText="1"/>
    </xf>
    <xf numFmtId="0" fontId="6" fillId="0" borderId="3" xfId="0" applyFont="1" applyBorder="1" applyAlignment="1" applyProtection="1">
      <alignment horizontal="right" wrapText="1"/>
    </xf>
    <xf numFmtId="0" fontId="6" fillId="0" borderId="4" xfId="0" applyFont="1" applyBorder="1" applyAlignment="1" applyProtection="1">
      <alignment horizontal="righ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7" fillId="0" borderId="9" xfId="0" applyFont="1" applyBorder="1" applyAlignment="1" applyProtection="1">
      <alignment wrapText="1"/>
    </xf>
    <xf numFmtId="0" fontId="7" fillId="0" borderId="0" xfId="0" applyFont="1" applyFill="1" applyBorder="1" applyAlignment="1" applyProtection="1">
      <alignment wrapText="1"/>
    </xf>
    <xf numFmtId="10" fontId="7" fillId="0" borderId="0" xfId="0" applyNumberFormat="1" applyFont="1" applyFill="1" applyBorder="1" applyAlignment="1" applyProtection="1">
      <alignment wrapText="1"/>
    </xf>
    <xf numFmtId="10" fontId="7" fillId="0" borderId="9" xfId="0" applyNumberFormat="1" applyFont="1" applyBorder="1" applyAlignment="1" applyProtection="1">
      <alignment wrapText="1"/>
    </xf>
    <xf numFmtId="0" fontId="7" fillId="0" borderId="10" xfId="0" applyFont="1" applyBorder="1" applyAlignment="1" applyProtection="1">
      <alignment wrapText="1"/>
    </xf>
    <xf numFmtId="0" fontId="7" fillId="0" borderId="11" xfId="0" applyFont="1" applyBorder="1" applyAlignment="1" applyProtection="1">
      <alignment wrapText="1"/>
    </xf>
    <xf numFmtId="10" fontId="7" fillId="0" borderId="7" xfId="0" applyNumberFormat="1" applyFont="1" applyBorder="1" applyAlignment="1" applyProtection="1">
      <alignment wrapText="1"/>
    </xf>
    <xf numFmtId="0" fontId="7" fillId="0" borderId="7" xfId="0" applyFont="1" applyBorder="1" applyAlignment="1" applyProtection="1">
      <alignment wrapText="1"/>
    </xf>
    <xf numFmtId="0" fontId="7" fillId="6" borderId="1" xfId="0" applyFont="1" applyFill="1" applyBorder="1" applyAlignment="1" applyProtection="1">
      <alignment wrapText="1"/>
    </xf>
    <xf numFmtId="0" fontId="6" fillId="5" borderId="5" xfId="0" applyFont="1" applyFill="1" applyBorder="1" applyAlignment="1" applyProtection="1">
      <alignment wrapText="1"/>
    </xf>
    <xf numFmtId="10" fontId="6" fillId="5" borderId="12" xfId="0" applyNumberFormat="1" applyFont="1" applyFill="1" applyBorder="1" applyAlignment="1" applyProtection="1">
      <alignment wrapText="1"/>
    </xf>
    <xf numFmtId="10" fontId="6" fillId="5" borderId="6" xfId="0" applyNumberFormat="1" applyFont="1" applyFill="1" applyBorder="1" applyAlignment="1" applyProtection="1">
      <alignment wrapText="1"/>
    </xf>
    <xf numFmtId="0" fontId="3"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top" wrapText="1"/>
    </xf>
    <xf numFmtId="0" fontId="3" fillId="0" borderId="1" xfId="3" applyFont="1" applyFill="1" applyBorder="1" applyAlignment="1">
      <alignment horizontal="left" vertical="top" wrapText="1"/>
    </xf>
    <xf numFmtId="0" fontId="3" fillId="4" borderId="1" xfId="3" applyFont="1" applyFill="1" applyBorder="1" applyAlignment="1">
      <alignment horizontal="left" vertical="top" wrapText="1"/>
    </xf>
    <xf numFmtId="0" fontId="12" fillId="0" borderId="1" xfId="0" applyFont="1" applyFill="1" applyBorder="1" applyAlignment="1" applyProtection="1">
      <alignment vertical="top" wrapText="1"/>
      <protection locked="0"/>
    </xf>
    <xf numFmtId="0" fontId="3" fillId="0" borderId="0" xfId="0" applyFont="1" applyFill="1" applyBorder="1" applyProtection="1">
      <protection locked="0"/>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3" borderId="1" xfId="0" applyFont="1" applyFill="1" applyBorder="1" applyAlignment="1" applyProtection="1">
      <alignment horizontal="center" vertical="top" wrapText="1"/>
    </xf>
    <xf numFmtId="0" fontId="3" fillId="3" borderId="1" xfId="0" applyFont="1" applyFill="1" applyBorder="1" applyAlignment="1" applyProtection="1">
      <alignment horizontal="left" vertical="top" wrapText="1"/>
      <protection locked="0"/>
    </xf>
    <xf numFmtId="0" fontId="4"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3" fillId="3"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hidden="1"/>
    </xf>
    <xf numFmtId="0" fontId="7" fillId="0" borderId="0" xfId="0" applyFont="1" applyAlignment="1" applyProtection="1">
      <alignment vertical="top" wrapText="1"/>
      <protection locked="0"/>
    </xf>
    <xf numFmtId="0" fontId="3" fillId="3" borderId="1" xfId="0"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9" fillId="0" borderId="1" xfId="0" applyFont="1" applyBorder="1" applyAlignment="1">
      <alignment horizontal="center" vertical="top" wrapText="1"/>
    </xf>
    <xf numFmtId="0" fontId="9" fillId="0" borderId="1" xfId="0" applyFont="1" applyBorder="1" applyAlignment="1">
      <alignment horizontal="left" vertical="top" wrapText="1" indent="1"/>
    </xf>
    <xf numFmtId="0" fontId="10"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9" borderId="1" xfId="0" applyFont="1" applyFill="1" applyBorder="1" applyAlignment="1">
      <alignment horizontal="center" vertical="top" wrapText="1"/>
    </xf>
    <xf numFmtId="0" fontId="14" fillId="9" borderId="1" xfId="0" applyFont="1" applyFill="1" applyBorder="1" applyAlignment="1">
      <alignment vertical="top" wrapText="1"/>
    </xf>
    <xf numFmtId="0" fontId="14" fillId="9" borderId="1" xfId="0" applyFont="1" applyFill="1" applyBorder="1" applyAlignment="1">
      <alignment horizontal="centerContinuous" vertical="top" wrapText="1"/>
    </xf>
    <xf numFmtId="0" fontId="14" fillId="9" borderId="7" xfId="0" applyFont="1" applyFill="1" applyBorder="1" applyAlignment="1">
      <alignment horizontal="center" vertical="center" wrapText="1"/>
    </xf>
    <xf numFmtId="0" fontId="15" fillId="9" borderId="1" xfId="0" applyFont="1" applyFill="1" applyBorder="1" applyAlignment="1">
      <alignment horizontal="center" vertical="top" wrapText="1"/>
    </xf>
    <xf numFmtId="0" fontId="14" fillId="9" borderId="5" xfId="0" applyFont="1" applyFill="1" applyBorder="1" applyAlignment="1">
      <alignment horizontal="centerContinuous" vertical="top" wrapText="1"/>
    </xf>
    <xf numFmtId="0" fontId="15" fillId="9" borderId="5" xfId="0" applyFont="1" applyFill="1" applyBorder="1" applyAlignment="1" applyProtection="1">
      <alignment wrapText="1"/>
    </xf>
    <xf numFmtId="0" fontId="16" fillId="9" borderId="12" xfId="0" applyFont="1" applyFill="1" applyBorder="1" applyAlignment="1" applyProtection="1">
      <alignment wrapText="1"/>
    </xf>
    <xf numFmtId="3" fontId="16" fillId="9" borderId="6" xfId="0" applyNumberFormat="1" applyFont="1" applyFill="1" applyBorder="1" applyAlignment="1" applyProtection="1">
      <alignment wrapText="1"/>
    </xf>
    <xf numFmtId="0" fontId="15" fillId="8" borderId="1" xfId="0" applyFont="1" applyFill="1" applyBorder="1" applyAlignment="1" applyProtection="1">
      <alignment horizontal="center" vertical="center" wrapText="1"/>
    </xf>
    <xf numFmtId="0" fontId="16" fillId="9" borderId="5" xfId="0" applyFont="1" applyFill="1" applyBorder="1" applyAlignment="1" applyProtection="1">
      <alignment horizontal="center" wrapText="1"/>
    </xf>
    <xf numFmtId="0" fontId="16" fillId="9" borderId="12" xfId="0" applyFont="1" applyFill="1" applyBorder="1" applyAlignment="1" applyProtection="1">
      <alignment horizontal="center" wrapText="1"/>
    </xf>
    <xf numFmtId="0" fontId="16" fillId="9" borderId="6" xfId="0" applyFont="1" applyFill="1" applyBorder="1" applyAlignment="1" applyProtection="1">
      <alignment horizontal="center" wrapText="1"/>
    </xf>
    <xf numFmtId="0" fontId="13" fillId="8"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protection hidden="1"/>
    </xf>
    <xf numFmtId="0" fontId="15" fillId="8" borderId="1" xfId="0" applyFont="1" applyFill="1" applyBorder="1" applyAlignment="1" applyProtection="1">
      <alignment horizontal="center" vertical="center" wrapText="1"/>
      <protection locked="0"/>
    </xf>
    <xf numFmtId="0" fontId="15" fillId="8" borderId="1" xfId="0" applyFont="1" applyFill="1" applyBorder="1" applyAlignment="1" applyProtection="1">
      <alignment horizontal="center" vertical="center" wrapText="1"/>
      <protection hidden="1"/>
    </xf>
    <xf numFmtId="0" fontId="7" fillId="10" borderId="1" xfId="0" applyFont="1" applyFill="1" applyBorder="1" applyAlignment="1" applyProtection="1">
      <alignment wrapText="1"/>
    </xf>
    <xf numFmtId="0" fontId="15" fillId="8" borderId="5" xfId="0"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xf>
    <xf numFmtId="0" fontId="15" fillId="8" borderId="12" xfId="0" applyFont="1" applyFill="1" applyBorder="1" applyAlignment="1" applyProtection="1">
      <alignment horizontal="center" vertical="center" wrapText="1"/>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3" fillId="3" borderId="4" xfId="0" applyFont="1" applyFill="1" applyBorder="1" applyAlignment="1" applyProtection="1">
      <alignment vertical="top" wrapText="1"/>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3" xfId="0" applyFont="1" applyFill="1" applyBorder="1" applyAlignment="1" applyProtection="1">
      <alignment vertical="top" wrapText="1"/>
    </xf>
    <xf numFmtId="0" fontId="4" fillId="0" borderId="1" xfId="0" applyFont="1" applyBorder="1" applyAlignment="1">
      <alignment vertical="top" wrapText="1"/>
    </xf>
    <xf numFmtId="0" fontId="4" fillId="0" borderId="1" xfId="0" applyFont="1" applyFill="1" applyBorder="1" applyAlignment="1">
      <alignment vertical="top" wrapText="1"/>
    </xf>
  </cellXfs>
  <cellStyles count="6">
    <cellStyle name="40% - Accent3 2" xfId="4" xr:uid="{00000000-0005-0000-0000-000000000000}"/>
    <cellStyle name="Normal" xfId="0" builtinId="0" customBuiltin="1"/>
    <cellStyle name="Normal 2" xfId="3" xr:uid="{00000000-0005-0000-0000-000002000000}"/>
    <cellStyle name="Normal 3" xfId="1" xr:uid="{00000000-0005-0000-0000-000003000000}"/>
    <cellStyle name="Normal 4" xfId="2" xr:uid="{00000000-0005-0000-0000-000004000000}"/>
    <cellStyle name="Normal 5" xfId="5" xr:uid="{00000000-0005-0000-0000-000005000000}"/>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RAMP-Moderate-Security-Test-Case-Procedures-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CtrlSummary"/>
      <sheetName val="AC"/>
      <sheetName val="AT"/>
      <sheetName val="AU"/>
      <sheetName val="CA"/>
      <sheetName val="CM"/>
      <sheetName val="CP"/>
      <sheetName val="IA"/>
      <sheetName val="IR"/>
      <sheetName val="MA"/>
      <sheetName val="MP"/>
      <sheetName val="PE"/>
      <sheetName val="PL"/>
      <sheetName val="PS"/>
      <sheetName val="RA"/>
      <sheetName val="SA"/>
      <sheetName val="SC"/>
      <sheetName val="SI"/>
    </sheetNames>
    <sheetDataSet>
      <sheetData sheetId="0"/>
      <sheetData sheetId="1"/>
      <sheetData sheetId="2"/>
      <sheetData sheetId="3"/>
      <sheetData sheetId="4">
        <row r="1">
          <cell r="B1" t="str">
            <v>Control ID</v>
          </cell>
          <cell r="I1" t="str">
            <v>Implementation
Status</v>
          </cell>
          <cell r="J1" t="str">
            <v>Assessment Result</v>
          </cell>
          <cell r="N1" t="str">
            <v>Risk Exposure Level</v>
          </cell>
          <cell r="Q1" t="str">
            <v>SSP Implementation Statement Differential</v>
          </cell>
          <cell r="T1" t="str">
            <v>Prior Assessment Result</v>
          </cell>
          <cell r="U1" t="str">
            <v>Prior Risk Exposure Level</v>
          </cell>
        </row>
        <row r="2">
          <cell r="B2" t="str">
            <v>AU-1</v>
          </cell>
          <cell r="N2" t="str">
            <v/>
          </cell>
        </row>
        <row r="3">
          <cell r="B3" t="str">
            <v>AU-1</v>
          </cell>
          <cell r="N3" t="str">
            <v/>
          </cell>
        </row>
        <row r="4">
          <cell r="B4" t="str">
            <v>AU-1</v>
          </cell>
          <cell r="N4" t="str">
            <v/>
          </cell>
        </row>
        <row r="5">
          <cell r="B5" t="str">
            <v>AU-1</v>
          </cell>
          <cell r="N5" t="str">
            <v/>
          </cell>
        </row>
        <row r="6">
          <cell r="B6" t="str">
            <v>AU-1</v>
          </cell>
          <cell r="N6" t="str">
            <v/>
          </cell>
        </row>
        <row r="7">
          <cell r="B7" t="str">
            <v>AU-1</v>
          </cell>
          <cell r="N7" t="str">
            <v/>
          </cell>
        </row>
        <row r="8">
          <cell r="B8" t="str">
            <v>AU-1</v>
          </cell>
          <cell r="N8" t="str">
            <v/>
          </cell>
        </row>
        <row r="9">
          <cell r="B9" t="str">
            <v>AU-1</v>
          </cell>
          <cell r="N9" t="str">
            <v/>
          </cell>
        </row>
        <row r="10">
          <cell r="B10" t="str">
            <v>AU-1</v>
          </cell>
          <cell r="N10" t="str">
            <v/>
          </cell>
        </row>
        <row r="11">
          <cell r="B11" t="str">
            <v>AU-1</v>
          </cell>
          <cell r="N11" t="str">
            <v/>
          </cell>
        </row>
        <row r="12">
          <cell r="B12" t="str">
            <v>AU-2</v>
          </cell>
          <cell r="N12" t="str">
            <v/>
          </cell>
        </row>
        <row r="13">
          <cell r="B13" t="str">
            <v>AU-2</v>
          </cell>
          <cell r="N13" t="str">
            <v/>
          </cell>
        </row>
        <row r="14">
          <cell r="B14" t="str">
            <v>AU-2</v>
          </cell>
          <cell r="N14" t="str">
            <v/>
          </cell>
        </row>
        <row r="15">
          <cell r="B15" t="str">
            <v>AU-2</v>
          </cell>
          <cell r="N15" t="str">
            <v/>
          </cell>
        </row>
        <row r="16">
          <cell r="B16" t="str">
            <v>AU-2</v>
          </cell>
          <cell r="N16" t="str">
            <v/>
          </cell>
        </row>
        <row r="17">
          <cell r="B17" t="str">
            <v>AU-2</v>
          </cell>
          <cell r="N17" t="str">
            <v/>
          </cell>
        </row>
        <row r="18">
          <cell r="B18" t="str">
            <v>AU-2</v>
          </cell>
          <cell r="N18" t="str">
            <v/>
          </cell>
        </row>
        <row r="19">
          <cell r="B19" t="str">
            <v>AU-2 (3)</v>
          </cell>
          <cell r="N19" t="str">
            <v/>
          </cell>
        </row>
        <row r="20">
          <cell r="B20" t="str">
            <v>AU-2 (3)</v>
          </cell>
          <cell r="N20" t="str">
            <v/>
          </cell>
        </row>
        <row r="21">
          <cell r="B21" t="str">
            <v>AU-3</v>
          </cell>
          <cell r="N21" t="str">
            <v/>
          </cell>
        </row>
        <row r="22">
          <cell r="B22" t="str">
            <v>AU-3 (1)</v>
          </cell>
          <cell r="N22" t="str">
            <v/>
          </cell>
        </row>
        <row r="23">
          <cell r="B23" t="str">
            <v>AU-3 (1)</v>
          </cell>
          <cell r="N23" t="str">
            <v/>
          </cell>
        </row>
        <row r="24">
          <cell r="B24" t="str">
            <v>AU-4</v>
          </cell>
          <cell r="N24" t="str">
            <v/>
          </cell>
        </row>
        <row r="25">
          <cell r="B25" t="str">
            <v>AU-4</v>
          </cell>
          <cell r="N25" t="str">
            <v/>
          </cell>
        </row>
        <row r="26">
          <cell r="B26" t="str">
            <v>AU-5</v>
          </cell>
          <cell r="N26" t="str">
            <v/>
          </cell>
        </row>
        <row r="27">
          <cell r="B27" t="str">
            <v>AU-5</v>
          </cell>
          <cell r="N27" t="str">
            <v/>
          </cell>
        </row>
        <row r="28">
          <cell r="B28" t="str">
            <v>AU-5</v>
          </cell>
          <cell r="N28" t="str">
            <v/>
          </cell>
        </row>
        <row r="29">
          <cell r="B29" t="str">
            <v>AU-5</v>
          </cell>
          <cell r="N29" t="str">
            <v/>
          </cell>
        </row>
        <row r="30">
          <cell r="B30" t="str">
            <v>AU-6</v>
          </cell>
          <cell r="N30" t="str">
            <v/>
          </cell>
        </row>
        <row r="31">
          <cell r="B31" t="str">
            <v>AU-6</v>
          </cell>
          <cell r="N31" t="str">
            <v/>
          </cell>
        </row>
        <row r="32">
          <cell r="B32" t="str">
            <v>AU-6</v>
          </cell>
          <cell r="N32" t="str">
            <v/>
          </cell>
        </row>
        <row r="33">
          <cell r="B33" t="str">
            <v>AU-6</v>
          </cell>
          <cell r="N33" t="str">
            <v/>
          </cell>
        </row>
        <row r="34">
          <cell r="B34" t="str">
            <v>AU-6</v>
          </cell>
          <cell r="N34" t="str">
            <v/>
          </cell>
        </row>
        <row r="35">
          <cell r="B35" t="str">
            <v>AU-6 (1)</v>
          </cell>
          <cell r="N35" t="str">
            <v/>
          </cell>
        </row>
        <row r="36">
          <cell r="B36" t="str">
            <v>AU-6 (1)</v>
          </cell>
          <cell r="N36" t="str">
            <v/>
          </cell>
        </row>
        <row r="37">
          <cell r="B37" t="str">
            <v>AU-6 (3)</v>
          </cell>
          <cell r="N37" t="str">
            <v/>
          </cell>
        </row>
        <row r="38">
          <cell r="B38" t="str">
            <v>AU-7</v>
          </cell>
          <cell r="N38" t="str">
            <v/>
          </cell>
        </row>
        <row r="39">
          <cell r="B39" t="str">
            <v>AU-7</v>
          </cell>
          <cell r="N39" t="str">
            <v/>
          </cell>
        </row>
        <row r="40">
          <cell r="B40" t="str">
            <v>AU-7 (1)</v>
          </cell>
          <cell r="N40" t="str">
            <v/>
          </cell>
        </row>
        <row r="41">
          <cell r="B41" t="str">
            <v>AU-7 (1)</v>
          </cell>
          <cell r="N41" t="str">
            <v/>
          </cell>
        </row>
        <row r="42">
          <cell r="B42" t="str">
            <v>AU-8</v>
          </cell>
          <cell r="N42" t="str">
            <v/>
          </cell>
        </row>
        <row r="43">
          <cell r="B43" t="str">
            <v>AU-8</v>
          </cell>
          <cell r="N43" t="str">
            <v/>
          </cell>
        </row>
        <row r="44">
          <cell r="B44" t="str">
            <v>AU-8</v>
          </cell>
          <cell r="N44" t="str">
            <v/>
          </cell>
        </row>
        <row r="45">
          <cell r="B45" t="str">
            <v>AU-8</v>
          </cell>
          <cell r="N45" t="str">
            <v/>
          </cell>
        </row>
        <row r="46">
          <cell r="B46" t="str">
            <v>AU-8 (1)</v>
          </cell>
          <cell r="N46" t="str">
            <v/>
          </cell>
        </row>
        <row r="47">
          <cell r="B47" t="str">
            <v>AU-8 (1)</v>
          </cell>
          <cell r="N47" t="str">
            <v/>
          </cell>
        </row>
        <row r="48">
          <cell r="B48" t="str">
            <v>AU-8 (1)</v>
          </cell>
          <cell r="N48" t="str">
            <v/>
          </cell>
        </row>
        <row r="49">
          <cell r="B49" t="str">
            <v>AU-8 (1)</v>
          </cell>
          <cell r="N49" t="str">
            <v/>
          </cell>
        </row>
        <row r="50">
          <cell r="B50" t="str">
            <v>AU-8 (1)</v>
          </cell>
          <cell r="N50" t="str">
            <v/>
          </cell>
        </row>
        <row r="51">
          <cell r="B51" t="str">
            <v>AU-9</v>
          </cell>
          <cell r="N51" t="str">
            <v/>
          </cell>
        </row>
        <row r="52">
          <cell r="B52" t="str">
            <v>AU-9</v>
          </cell>
          <cell r="N52" t="str">
            <v/>
          </cell>
        </row>
        <row r="53">
          <cell r="B53" t="str">
            <v>AU-9 (2)</v>
          </cell>
          <cell r="N53" t="str">
            <v/>
          </cell>
        </row>
        <row r="54">
          <cell r="B54" t="str">
            <v>AU-9 (2)</v>
          </cell>
          <cell r="N54" t="str">
            <v/>
          </cell>
        </row>
        <row r="55">
          <cell r="B55" t="str">
            <v>AU-9 (4)</v>
          </cell>
          <cell r="N55" t="str">
            <v/>
          </cell>
        </row>
        <row r="56">
          <cell r="B56" t="str">
            <v>AU-9 (4)</v>
          </cell>
          <cell r="N56" t="str">
            <v/>
          </cell>
        </row>
        <row r="57">
          <cell r="B57" t="str">
            <v>AU-11</v>
          </cell>
          <cell r="N57" t="str">
            <v/>
          </cell>
        </row>
        <row r="58">
          <cell r="B58" t="str">
            <v>AU-11</v>
          </cell>
          <cell r="N58" t="str">
            <v/>
          </cell>
        </row>
        <row r="59">
          <cell r="B59" t="str">
            <v>AU-12</v>
          </cell>
          <cell r="N59" t="str">
            <v/>
          </cell>
        </row>
        <row r="60">
          <cell r="B60" t="str">
            <v>AU-12</v>
          </cell>
          <cell r="N60" t="str">
            <v/>
          </cell>
        </row>
        <row r="61">
          <cell r="B61" t="str">
            <v>AU-12</v>
          </cell>
          <cell r="N61" t="str">
            <v/>
          </cell>
        </row>
        <row r="62">
          <cell r="B62" t="str">
            <v>AU-12</v>
          </cell>
          <cell r="N62" t="str">
            <v/>
          </cell>
        </row>
        <row r="63">
          <cell r="B63" t="str">
            <v>AU-12</v>
          </cell>
          <cell r="N6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microsoft.com/office/2019/04/relationships/externalLinkLongPath" Target="/Users/JamesTRuffin/AppData/Local/Microsoft/Windows/Temporary%20Internet%20Files/Low/Content.IE5/6Z0K8KXW/Prototype_090612%5b1%5d.xlsm%5d.xlsm%5d.xlsm%5d.xlsm%5d.xlsm%5d.xlsm%5d.xlsm%5d.xlsm%5d.xlsm%5d.xlsm%5d.xlsm%5d.xlsm%5d.xlsm%5d.xlsm%5d.xlsm%5d.xlsm?5D533E03" TargetMode="External"/><Relationship Id="rId1" Type="http://schemas.openxmlformats.org/officeDocument/2006/relationships/externalLinkPath" Target="file:///\\5D533E03\Prototype_090612%5b1%5d.xlsm%5d.xlsm%5d.xlsm%5d.xlsm%5d.xlsm%5d.xlsm%5d.xlsm%5d.xlsm%5d.xlsm%5d.xlsm%5d.xlsm%5d.xlsm%5d.xlsm%5d.xlsm%5d.xlsm%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H113"/>
  <sheetViews>
    <sheetView tabSelected="1" zoomScale="80" zoomScaleNormal="80" workbookViewId="0">
      <selection activeCell="D2" sqref="D2"/>
    </sheetView>
  </sheetViews>
  <sheetFormatPr defaultColWidth="9.109375" defaultRowHeight="13.8" x14ac:dyDescent="0.3"/>
  <cols>
    <col min="1" max="1" width="26.88671875" style="91" customWidth="1"/>
    <col min="2" max="2" width="17.5546875" style="91" customWidth="1"/>
    <col min="3" max="3" width="13.33203125" style="91" customWidth="1"/>
    <col min="4" max="4" width="27" style="91" customWidth="1"/>
    <col min="5" max="5" width="17.5546875" style="91" customWidth="1"/>
    <col min="6" max="6" width="13.33203125" style="91" customWidth="1"/>
    <col min="7" max="7" width="26.88671875" style="91" customWidth="1"/>
    <col min="8" max="8" width="17.5546875" style="91" customWidth="1"/>
    <col min="9" max="9" width="8.88671875" style="91" customWidth="1"/>
    <col min="10" max="16384" width="9.109375" style="91"/>
  </cols>
  <sheetData>
    <row r="1" spans="1:3" x14ac:dyDescent="0.3">
      <c r="A1" s="90" t="s">
        <v>31</v>
      </c>
      <c r="B1" s="157"/>
    </row>
    <row r="2" spans="1:3" x14ac:dyDescent="0.3">
      <c r="A2" s="92" t="s">
        <v>32</v>
      </c>
      <c r="B2" s="157"/>
    </row>
    <row r="3" spans="1:3" x14ac:dyDescent="0.3">
      <c r="A3" s="93" t="s">
        <v>278</v>
      </c>
      <c r="B3" s="104" t="s">
        <v>9</v>
      </c>
    </row>
    <row r="6" spans="1:3" ht="14.4" customHeight="1" x14ac:dyDescent="0.3">
      <c r="A6" s="158" t="s">
        <v>33</v>
      </c>
      <c r="B6" s="160"/>
      <c r="C6" s="159"/>
    </row>
    <row r="7" spans="1:3" x14ac:dyDescent="0.3">
      <c r="A7" s="94" t="s">
        <v>268</v>
      </c>
      <c r="B7" s="95"/>
      <c r="C7" s="96">
        <f>COUNTA(CtrlSummary!B2:B9791)</f>
        <v>116</v>
      </c>
    </row>
    <row r="8" spans="1:3" x14ac:dyDescent="0.3">
      <c r="A8" s="94" t="s">
        <v>269</v>
      </c>
      <c r="B8" s="95"/>
      <c r="C8" s="96">
        <f>COUNTIFS(CtrlSummary!D:D,A8)</f>
        <v>0</v>
      </c>
    </row>
    <row r="9" spans="1:3" x14ac:dyDescent="0.3">
      <c r="A9" s="94" t="s">
        <v>7</v>
      </c>
      <c r="B9" s="95"/>
      <c r="C9" s="96">
        <f>COUNTIFS(CtrlSummary!D:D,A9)</f>
        <v>0</v>
      </c>
    </row>
    <row r="10" spans="1:3" x14ac:dyDescent="0.3">
      <c r="A10" s="94" t="s">
        <v>270</v>
      </c>
      <c r="B10" s="95"/>
      <c r="C10" s="96">
        <f>COUNTIFS(CtrlSummary!D:D,A10)</f>
        <v>0</v>
      </c>
    </row>
    <row r="11" spans="1:3" x14ac:dyDescent="0.3">
      <c r="A11" s="94" t="s">
        <v>271</v>
      </c>
      <c r="B11" s="95"/>
      <c r="C11" s="96">
        <f>COUNTIFS(CtrlSummary!D:D,A11)</f>
        <v>0</v>
      </c>
    </row>
    <row r="12" spans="1:3" x14ac:dyDescent="0.3">
      <c r="A12" s="94" t="s">
        <v>272</v>
      </c>
      <c r="B12" s="95"/>
      <c r="C12" s="96">
        <f>COUNTIFS(CtrlSummary!D:D,A12)</f>
        <v>0</v>
      </c>
    </row>
    <row r="13" spans="1:3" x14ac:dyDescent="0.3">
      <c r="A13" s="145" t="s">
        <v>302</v>
      </c>
      <c r="B13" s="146"/>
      <c r="C13" s="147">
        <f>SUM(C8:C12)</f>
        <v>0</v>
      </c>
    </row>
    <row r="16" spans="1:3" ht="27.6" x14ac:dyDescent="0.3">
      <c r="A16" s="148" t="s">
        <v>23</v>
      </c>
      <c r="B16" s="148" t="s">
        <v>295</v>
      </c>
      <c r="C16" s="148" t="s">
        <v>296</v>
      </c>
    </row>
    <row r="17" spans="1:8" x14ac:dyDescent="0.3">
      <c r="A17" s="94" t="s">
        <v>273</v>
      </c>
      <c r="B17" s="95">
        <f>COUNTIFS(CtrlSummary!E:E,A17)</f>
        <v>0</v>
      </c>
      <c r="C17" s="96">
        <f>COUNTIFS(CtrlSummary!H:H,A17)</f>
        <v>0</v>
      </c>
    </row>
    <row r="18" spans="1:8" x14ac:dyDescent="0.3">
      <c r="A18" s="94" t="s">
        <v>8</v>
      </c>
      <c r="B18" s="95">
        <f>COUNTIFS(CtrlSummary!E:E,A18)</f>
        <v>0</v>
      </c>
      <c r="C18" s="96">
        <f>COUNTIFS(CtrlSummary!H:H,A18)</f>
        <v>0</v>
      </c>
    </row>
    <row r="19" spans="1:8" x14ac:dyDescent="0.3">
      <c r="A19" s="105" t="s">
        <v>274</v>
      </c>
      <c r="B19" s="106">
        <f>IF(B17=0,0,(B17/SUM(B17:B18)))</f>
        <v>0</v>
      </c>
      <c r="C19" s="107">
        <f>IF(C17=0,0,(C17/SUM(C17:C18)))</f>
        <v>0</v>
      </c>
    </row>
    <row r="20" spans="1:8" x14ac:dyDescent="0.3">
      <c r="A20" s="97"/>
      <c r="B20" s="98"/>
      <c r="C20" s="98"/>
    </row>
    <row r="22" spans="1:8" ht="14.4" customHeight="1" x14ac:dyDescent="0.3">
      <c r="A22" s="158" t="s">
        <v>282</v>
      </c>
      <c r="B22" s="160"/>
      <c r="C22" s="159"/>
    </row>
    <row r="23" spans="1:8" x14ac:dyDescent="0.3">
      <c r="A23" s="149" t="s">
        <v>26</v>
      </c>
      <c r="B23" s="150" t="s">
        <v>275</v>
      </c>
      <c r="C23" s="151" t="s">
        <v>276</v>
      </c>
    </row>
    <row r="24" spans="1:8" x14ac:dyDescent="0.3">
      <c r="A24" s="94" t="s">
        <v>299</v>
      </c>
      <c r="B24" s="95">
        <f>COUNTIFS(CtrlSummary!F:F,A24)</f>
        <v>0</v>
      </c>
      <c r="C24" s="99">
        <f>IF(B24=0,0,(B24/SUM(B24:B26)))</f>
        <v>0</v>
      </c>
    </row>
    <row r="25" spans="1:8" x14ac:dyDescent="0.3">
      <c r="A25" s="94" t="s">
        <v>300</v>
      </c>
      <c r="B25" s="95">
        <f>COUNTIFS(CtrlSummary!F:F,A25)</f>
        <v>0</v>
      </c>
      <c r="C25" s="99">
        <f>IF(B25=0,0,(B25/SUM(B24:B26)))</f>
        <v>0</v>
      </c>
    </row>
    <row r="26" spans="1:8" x14ac:dyDescent="0.3">
      <c r="A26" s="100" t="s">
        <v>9</v>
      </c>
      <c r="B26" s="101">
        <f>COUNTIFS(CtrlSummary!F:F,A26)</f>
        <v>0</v>
      </c>
      <c r="C26" s="102">
        <f>IF(B26=0,0,(B26/SUM(B24:B26)))</f>
        <v>0</v>
      </c>
    </row>
    <row r="27" spans="1:8" x14ac:dyDescent="0.3">
      <c r="C27" s="95"/>
      <c r="D27" s="95"/>
      <c r="E27" s="95"/>
    </row>
    <row r="29" spans="1:8" x14ac:dyDescent="0.3">
      <c r="A29" s="158" t="s">
        <v>281</v>
      </c>
      <c r="B29" s="159"/>
      <c r="D29" s="158" t="s">
        <v>280</v>
      </c>
      <c r="E29" s="159"/>
      <c r="G29" s="158" t="s">
        <v>283</v>
      </c>
      <c r="H29" s="159"/>
    </row>
    <row r="30" spans="1:8" x14ac:dyDescent="0.3">
      <c r="A30" s="149" t="s">
        <v>1980</v>
      </c>
      <c r="B30" s="151" t="s">
        <v>275</v>
      </c>
      <c r="D30" s="149" t="s">
        <v>1980</v>
      </c>
      <c r="E30" s="151" t="s">
        <v>275</v>
      </c>
      <c r="G30" s="149" t="s">
        <v>1980</v>
      </c>
      <c r="H30" s="151" t="s">
        <v>275</v>
      </c>
    </row>
    <row r="31" spans="1:8" x14ac:dyDescent="0.3">
      <c r="A31" s="94" t="s">
        <v>1982</v>
      </c>
      <c r="B31" s="96">
        <f>COUNTIFS(CtrlSummary!A:A,"AC",CtrlSummary!G:G,A31)</f>
        <v>0</v>
      </c>
      <c r="D31" s="94" t="s">
        <v>1982</v>
      </c>
      <c r="E31" s="96">
        <f>COUNTIFS(CtrlSummary!A:A,"AT",CtrlSummary!G:G,D31)</f>
        <v>0</v>
      </c>
      <c r="G31" s="94" t="s">
        <v>1982</v>
      </c>
      <c r="H31" s="96">
        <f>COUNTIFS(CtrlSummary!A:A,"CA",CtrlSummary!G:G,G31)</f>
        <v>0</v>
      </c>
    </row>
    <row r="32" spans="1:8" x14ac:dyDescent="0.3">
      <c r="A32" s="94" t="s">
        <v>1983</v>
      </c>
      <c r="B32" s="96">
        <f>COUNTIFS(CtrlSummary!A:A,"AC",CtrlSummary!G:G,A32)</f>
        <v>0</v>
      </c>
      <c r="D32" s="94" t="s">
        <v>1983</v>
      </c>
      <c r="E32" s="96">
        <f>COUNTIFS(CtrlSummary!A:A,"AT",CtrlSummary!G:G,D32)</f>
        <v>0</v>
      </c>
      <c r="G32" s="94" t="s">
        <v>1983</v>
      </c>
      <c r="H32" s="96">
        <f>COUNTIFS(CtrlSummary!A:A,"CA",CtrlSummary!G:G,G32)</f>
        <v>0</v>
      </c>
    </row>
    <row r="33" spans="1:8" x14ac:dyDescent="0.3">
      <c r="A33" s="149" t="s">
        <v>26</v>
      </c>
      <c r="B33" s="151" t="s">
        <v>275</v>
      </c>
      <c r="D33" s="149" t="s">
        <v>26</v>
      </c>
      <c r="E33" s="151" t="s">
        <v>275</v>
      </c>
      <c r="G33" s="149" t="s">
        <v>26</v>
      </c>
      <c r="H33" s="151" t="s">
        <v>275</v>
      </c>
    </row>
    <row r="34" spans="1:8" x14ac:dyDescent="0.3">
      <c r="A34" s="94" t="s">
        <v>299</v>
      </c>
      <c r="B34" s="96">
        <f>COUNTIFS(CtrlSummary!A:A,"AC",CtrlSummary!F:F,A34)</f>
        <v>0</v>
      </c>
      <c r="D34" s="94" t="s">
        <v>299</v>
      </c>
      <c r="E34" s="96">
        <f>COUNTIFS(CtrlSummary!A:A,"AT",CtrlSummary!F:F,D34)</f>
        <v>0</v>
      </c>
      <c r="G34" s="94" t="s">
        <v>299</v>
      </c>
      <c r="H34" s="96">
        <f>COUNTIFS(CtrlSummary!A:A,"CA",CtrlSummary!F:F,G34)</f>
        <v>0</v>
      </c>
    </row>
    <row r="35" spans="1:8" x14ac:dyDescent="0.3">
      <c r="A35" s="94" t="s">
        <v>300</v>
      </c>
      <c r="B35" s="96">
        <f>COUNTIFS(CtrlSummary!A:A,"AC",CtrlSummary!F:F,A35)</f>
        <v>0</v>
      </c>
      <c r="D35" s="94" t="s">
        <v>300</v>
      </c>
      <c r="E35" s="96">
        <f>COUNTIFS(CtrlSummary!A:A,"AT",CtrlSummary!F:F,D35)</f>
        <v>0</v>
      </c>
      <c r="G35" s="94" t="s">
        <v>300</v>
      </c>
      <c r="H35" s="96">
        <f>COUNTIFS(CtrlSummary!A:A,"CA",CtrlSummary!F:F,G35)</f>
        <v>0</v>
      </c>
    </row>
    <row r="36" spans="1:8" x14ac:dyDescent="0.3">
      <c r="A36" s="100" t="s">
        <v>9</v>
      </c>
      <c r="B36" s="103">
        <f>COUNTIFS(CtrlSummary!A:A,"AC",CtrlSummary!F:F,A36)</f>
        <v>0</v>
      </c>
      <c r="D36" s="100" t="s">
        <v>9</v>
      </c>
      <c r="E36" s="103">
        <f>COUNTIFS(CtrlSummary!A:A,"AT",CtrlSummary!F:F,D36)</f>
        <v>0</v>
      </c>
      <c r="G36" s="100" t="s">
        <v>9</v>
      </c>
      <c r="H36" s="103">
        <f>COUNTIFS(CtrlSummary!A:A,"CA",CtrlSummary!F:F,G36)</f>
        <v>0</v>
      </c>
    </row>
    <row r="37" spans="1:8" x14ac:dyDescent="0.3">
      <c r="A37" s="95"/>
      <c r="B37" s="95"/>
    </row>
    <row r="38" spans="1:8" ht="14.4" customHeight="1" x14ac:dyDescent="0.3">
      <c r="A38" s="158" t="s">
        <v>279</v>
      </c>
      <c r="B38" s="159"/>
      <c r="D38" s="158" t="s">
        <v>284</v>
      </c>
      <c r="E38" s="159"/>
      <c r="G38" s="158" t="s">
        <v>293</v>
      </c>
      <c r="H38" s="159"/>
    </row>
    <row r="39" spans="1:8" x14ac:dyDescent="0.3">
      <c r="A39" s="149" t="s">
        <v>1980</v>
      </c>
      <c r="B39" s="151" t="s">
        <v>275</v>
      </c>
      <c r="D39" s="149" t="s">
        <v>1980</v>
      </c>
      <c r="E39" s="151" t="s">
        <v>275</v>
      </c>
      <c r="G39" s="149" t="s">
        <v>1980</v>
      </c>
      <c r="H39" s="151" t="s">
        <v>275</v>
      </c>
    </row>
    <row r="40" spans="1:8" x14ac:dyDescent="0.3">
      <c r="A40" s="94" t="s">
        <v>1982</v>
      </c>
      <c r="B40" s="96">
        <f>COUNTIFS(CtrlSummary!A:A,"AU",CtrlSummary!G:G,A40)</f>
        <v>0</v>
      </c>
      <c r="D40" s="94" t="s">
        <v>1982</v>
      </c>
      <c r="E40" s="96">
        <f>COUNTIFS(CtrlSummary!A:A,"CM",CtrlSummary!G:G,D40)</f>
        <v>0</v>
      </c>
      <c r="G40" s="94" t="s">
        <v>1982</v>
      </c>
      <c r="H40" s="96">
        <f>COUNTIFS(CtrlSummary!A:A,"PL",CtrlSummary!G:G,G40)</f>
        <v>0</v>
      </c>
    </row>
    <row r="41" spans="1:8" x14ac:dyDescent="0.3">
      <c r="A41" s="94" t="s">
        <v>1983</v>
      </c>
      <c r="B41" s="96">
        <f>COUNTIFS(CtrlSummary!A:A,"AU",CtrlSummary!G:G,A41)</f>
        <v>0</v>
      </c>
      <c r="D41" s="94" t="s">
        <v>1983</v>
      </c>
      <c r="E41" s="96">
        <f>COUNTIFS(CtrlSummary!A:A,"CM",CtrlSummary!G:G,D41)</f>
        <v>0</v>
      </c>
      <c r="G41" s="94" t="s">
        <v>1983</v>
      </c>
      <c r="H41" s="96">
        <f>COUNTIFS(CtrlSummary!A:A,"PL",CtrlSummary!G:G,G41)</f>
        <v>0</v>
      </c>
    </row>
    <row r="42" spans="1:8" x14ac:dyDescent="0.3">
      <c r="A42" s="149" t="s">
        <v>26</v>
      </c>
      <c r="B42" s="151" t="s">
        <v>275</v>
      </c>
      <c r="D42" s="149" t="s">
        <v>26</v>
      </c>
      <c r="E42" s="151" t="s">
        <v>275</v>
      </c>
      <c r="G42" s="149" t="s">
        <v>26</v>
      </c>
      <c r="H42" s="151" t="s">
        <v>275</v>
      </c>
    </row>
    <row r="43" spans="1:8" x14ac:dyDescent="0.3">
      <c r="A43" s="94" t="s">
        <v>299</v>
      </c>
      <c r="B43" s="96">
        <f>COUNTIFS(CtrlSummary!A:A,"AU",CtrlSummary!F:F,A43)</f>
        <v>0</v>
      </c>
      <c r="D43" s="94" t="s">
        <v>299</v>
      </c>
      <c r="E43" s="96">
        <f>COUNTIFS(CtrlSummary!A:A,"CM",CtrlSummary!F:F,D43)</f>
        <v>0</v>
      </c>
      <c r="G43" s="94" t="s">
        <v>299</v>
      </c>
      <c r="H43" s="96">
        <f>COUNTIFS(CtrlSummary!A:A,"PL",CtrlSummary!F:F,G43)</f>
        <v>0</v>
      </c>
    </row>
    <row r="44" spans="1:8" x14ac:dyDescent="0.3">
      <c r="A44" s="94" t="s">
        <v>300</v>
      </c>
      <c r="B44" s="96">
        <f>COUNTIFS(CtrlSummary!A:A,"AU",CtrlSummary!F:F,A44)</f>
        <v>0</v>
      </c>
      <c r="D44" s="94" t="s">
        <v>300</v>
      </c>
      <c r="E44" s="96">
        <f>COUNTIFS(CtrlSummary!A:A,"CM",CtrlSummary!F:F,D44)</f>
        <v>0</v>
      </c>
      <c r="G44" s="94" t="s">
        <v>300</v>
      </c>
      <c r="H44" s="96">
        <f>COUNTIFS(CtrlSummary!A:A,"PL",CtrlSummary!F:F,G44)</f>
        <v>0</v>
      </c>
    </row>
    <row r="45" spans="1:8" x14ac:dyDescent="0.3">
      <c r="A45" s="100" t="s">
        <v>9</v>
      </c>
      <c r="B45" s="103">
        <f>COUNTIFS(CtrlSummary!A:A,"AU",CtrlSummary!F:F,A45)</f>
        <v>0</v>
      </c>
      <c r="D45" s="100" t="s">
        <v>9</v>
      </c>
      <c r="E45" s="103">
        <f>COUNTIFS(CtrlSummary!A:A,"CM",CtrlSummary!F:F,D45)</f>
        <v>0</v>
      </c>
      <c r="G45" s="100" t="s">
        <v>9</v>
      </c>
      <c r="H45" s="103">
        <f>COUNTIFS(CtrlSummary!A:A,"PL",CtrlSummary!F:F,G45)</f>
        <v>0</v>
      </c>
    </row>
    <row r="46" spans="1:8" x14ac:dyDescent="0.3">
      <c r="C46" s="95"/>
      <c r="D46" s="95"/>
      <c r="E46" s="95"/>
    </row>
    <row r="47" spans="1:8" ht="14.4" customHeight="1" x14ac:dyDescent="0.3">
      <c r="A47" s="158" t="s">
        <v>286</v>
      </c>
      <c r="B47" s="159"/>
      <c r="D47" s="158" t="s">
        <v>285</v>
      </c>
      <c r="E47" s="159"/>
      <c r="G47" s="158" t="s">
        <v>291</v>
      </c>
      <c r="H47" s="159"/>
    </row>
    <row r="48" spans="1:8" x14ac:dyDescent="0.3">
      <c r="A48" s="149" t="s">
        <v>1980</v>
      </c>
      <c r="B48" s="151" t="s">
        <v>275</v>
      </c>
      <c r="D48" s="149" t="s">
        <v>1980</v>
      </c>
      <c r="E48" s="151" t="s">
        <v>275</v>
      </c>
      <c r="G48" s="149" t="s">
        <v>1980</v>
      </c>
      <c r="H48" s="151" t="s">
        <v>275</v>
      </c>
    </row>
    <row r="49" spans="1:8" x14ac:dyDescent="0.3">
      <c r="A49" s="94" t="s">
        <v>1982</v>
      </c>
      <c r="B49" s="96">
        <f>COUNTIFS(CtrlSummary!A:A,"IA",CtrlSummary!G:G,A49)</f>
        <v>0</v>
      </c>
      <c r="D49" s="94" t="s">
        <v>1982</v>
      </c>
      <c r="E49" s="96">
        <f>COUNTIFS(CtrlSummary!A:A,"CP",CtrlSummary!G:G,D49)</f>
        <v>0</v>
      </c>
      <c r="G49" s="94" t="s">
        <v>1982</v>
      </c>
      <c r="H49" s="96">
        <f>COUNTIFS(CtrlSummary!A:A,"RA",CtrlSummary!G:G,G49)</f>
        <v>0</v>
      </c>
    </row>
    <row r="50" spans="1:8" x14ac:dyDescent="0.3">
      <c r="A50" s="94" t="s">
        <v>1983</v>
      </c>
      <c r="B50" s="96">
        <f>COUNTIFS(CtrlSummary!A:A,"IA",CtrlSummary!G:G,A50)</f>
        <v>0</v>
      </c>
      <c r="D50" s="94" t="s">
        <v>1983</v>
      </c>
      <c r="E50" s="96">
        <f>COUNTIFS(CtrlSummary!A:A,"CP",CtrlSummary!G:G,D50)</f>
        <v>0</v>
      </c>
      <c r="G50" s="94" t="s">
        <v>1983</v>
      </c>
      <c r="H50" s="96">
        <f>COUNTIFS(CtrlSummary!A:A,"RA",CtrlSummary!G:G,G50)</f>
        <v>0</v>
      </c>
    </row>
    <row r="51" spans="1:8" x14ac:dyDescent="0.3">
      <c r="A51" s="149" t="s">
        <v>26</v>
      </c>
      <c r="B51" s="151" t="s">
        <v>275</v>
      </c>
      <c r="D51" s="149" t="s">
        <v>26</v>
      </c>
      <c r="E51" s="151" t="s">
        <v>275</v>
      </c>
      <c r="G51" s="149" t="s">
        <v>26</v>
      </c>
      <c r="H51" s="151" t="s">
        <v>275</v>
      </c>
    </row>
    <row r="52" spans="1:8" x14ac:dyDescent="0.3">
      <c r="A52" s="94" t="s">
        <v>299</v>
      </c>
      <c r="B52" s="96">
        <f>COUNTIFS(CtrlSummary!A:A,"IA",CtrlSummary!F:F,A52)</f>
        <v>0</v>
      </c>
      <c r="D52" s="94" t="s">
        <v>299</v>
      </c>
      <c r="E52" s="96">
        <f>COUNTIFS(CtrlSummary!A:A,"CP",CtrlSummary!F:F,D52)</f>
        <v>0</v>
      </c>
      <c r="G52" s="94" t="s">
        <v>299</v>
      </c>
      <c r="H52" s="96">
        <f>COUNTIFS(CtrlSummary!A:A,"RA",CtrlSummary!F:F,G52)</f>
        <v>0</v>
      </c>
    </row>
    <row r="53" spans="1:8" x14ac:dyDescent="0.3">
      <c r="A53" s="94" t="s">
        <v>300</v>
      </c>
      <c r="B53" s="96">
        <f>COUNTIFS(CtrlSummary!A:A,"IA",CtrlSummary!F:F,A53)</f>
        <v>0</v>
      </c>
      <c r="D53" s="94" t="s">
        <v>300</v>
      </c>
      <c r="E53" s="96">
        <f>COUNTIFS(CtrlSummary!A:A,"CP",CtrlSummary!F:F,D53)</f>
        <v>0</v>
      </c>
      <c r="G53" s="94" t="s">
        <v>300</v>
      </c>
      <c r="H53" s="96">
        <f>COUNTIFS(CtrlSummary!A:A,"RA",CtrlSummary!F:F,G53)</f>
        <v>0</v>
      </c>
    </row>
    <row r="54" spans="1:8" x14ac:dyDescent="0.3">
      <c r="A54" s="100" t="s">
        <v>9</v>
      </c>
      <c r="B54" s="103">
        <f>COUNTIFS(CtrlSummary!A:A,"IA",CtrlSummary!F:F,A54)</f>
        <v>0</v>
      </c>
      <c r="D54" s="100" t="s">
        <v>9</v>
      </c>
      <c r="E54" s="103">
        <f>COUNTIFS(CtrlSummary!A:A,"CP",CtrlSummary!F:F,D54)</f>
        <v>0</v>
      </c>
      <c r="G54" s="100" t="s">
        <v>9</v>
      </c>
      <c r="H54" s="103">
        <f>COUNTIFS(CtrlSummary!A:A,"RA",CtrlSummary!F:F,G54)</f>
        <v>0</v>
      </c>
    </row>
    <row r="55" spans="1:8" x14ac:dyDescent="0.3">
      <c r="G55" s="95"/>
      <c r="H55" s="95"/>
    </row>
    <row r="56" spans="1:8" ht="14.4" customHeight="1" x14ac:dyDescent="0.3">
      <c r="A56" s="158" t="s">
        <v>289</v>
      </c>
      <c r="B56" s="159"/>
      <c r="D56" s="158" t="s">
        <v>297</v>
      </c>
      <c r="E56" s="159"/>
      <c r="G56" s="158" t="s">
        <v>290</v>
      </c>
      <c r="H56" s="159"/>
    </row>
    <row r="57" spans="1:8" x14ac:dyDescent="0.3">
      <c r="A57" s="149" t="s">
        <v>1980</v>
      </c>
      <c r="B57" s="151" t="s">
        <v>275</v>
      </c>
      <c r="D57" s="149" t="s">
        <v>1980</v>
      </c>
      <c r="E57" s="151" t="s">
        <v>275</v>
      </c>
      <c r="G57" s="149" t="s">
        <v>1980</v>
      </c>
      <c r="H57" s="151" t="s">
        <v>275</v>
      </c>
    </row>
    <row r="58" spans="1:8" x14ac:dyDescent="0.3">
      <c r="A58" s="94" t="s">
        <v>1982</v>
      </c>
      <c r="B58" s="96">
        <f>COUNTIFS(CtrlSummary!A:A,"SC",CtrlSummary!G:G,A58)</f>
        <v>0</v>
      </c>
      <c r="D58" s="94" t="s">
        <v>1982</v>
      </c>
      <c r="E58" s="96">
        <f>COUNTIFS(CtrlSummary!A:A,"IR",CtrlSummary!G:G,D58)</f>
        <v>0</v>
      </c>
      <c r="G58" s="94" t="s">
        <v>1982</v>
      </c>
      <c r="H58" s="96">
        <f>COUNTIFS(CtrlSummary!A:A,"SA",CtrlSummary!G:G,G58)</f>
        <v>0</v>
      </c>
    </row>
    <row r="59" spans="1:8" x14ac:dyDescent="0.3">
      <c r="A59" s="94" t="s">
        <v>1983</v>
      </c>
      <c r="B59" s="96">
        <f>COUNTIFS(CtrlSummary!A:A,"SC",CtrlSummary!G:G,A59)</f>
        <v>0</v>
      </c>
      <c r="D59" s="94" t="s">
        <v>1983</v>
      </c>
      <c r="E59" s="96">
        <f>COUNTIFS(CtrlSummary!A:A,"IR",CtrlSummary!G:G,D59)</f>
        <v>0</v>
      </c>
      <c r="G59" s="94" t="s">
        <v>1983</v>
      </c>
      <c r="H59" s="96">
        <f>COUNTIFS(CtrlSummary!A:A,"SA",CtrlSummary!G:G,G59)</f>
        <v>0</v>
      </c>
    </row>
    <row r="60" spans="1:8" x14ac:dyDescent="0.3">
      <c r="A60" s="149" t="s">
        <v>26</v>
      </c>
      <c r="B60" s="151" t="s">
        <v>275</v>
      </c>
      <c r="D60" s="149" t="s">
        <v>26</v>
      </c>
      <c r="E60" s="151" t="s">
        <v>275</v>
      </c>
      <c r="G60" s="149" t="s">
        <v>26</v>
      </c>
      <c r="H60" s="151" t="s">
        <v>275</v>
      </c>
    </row>
    <row r="61" spans="1:8" x14ac:dyDescent="0.3">
      <c r="A61" s="94" t="s">
        <v>299</v>
      </c>
      <c r="B61" s="96">
        <f>COUNTIFS(CtrlSummary!A:A,"SC",CtrlSummary!F:F,A61)</f>
        <v>0</v>
      </c>
      <c r="D61" s="94" t="s">
        <v>299</v>
      </c>
      <c r="E61" s="96">
        <f>COUNTIFS(CtrlSummary!A:A,"IR",CtrlSummary!F:F,D61)</f>
        <v>0</v>
      </c>
      <c r="G61" s="94" t="s">
        <v>299</v>
      </c>
      <c r="H61" s="96">
        <f>COUNTIFS(CtrlSummary!A:A,"SA",CtrlSummary!F:F,G61)</f>
        <v>0</v>
      </c>
    </row>
    <row r="62" spans="1:8" x14ac:dyDescent="0.3">
      <c r="A62" s="94" t="s">
        <v>300</v>
      </c>
      <c r="B62" s="96">
        <f>COUNTIFS(CtrlSummary!A:A,"SC",CtrlSummary!F:F,A62)</f>
        <v>0</v>
      </c>
      <c r="D62" s="94" t="s">
        <v>300</v>
      </c>
      <c r="E62" s="96">
        <f>COUNTIFS(CtrlSummary!A:A,"IR",CtrlSummary!F:F,D62)</f>
        <v>0</v>
      </c>
      <c r="G62" s="94" t="s">
        <v>300</v>
      </c>
      <c r="H62" s="96">
        <f>COUNTIFS(CtrlSummary!A:A,"SA",CtrlSummary!F:F,G62)</f>
        <v>0</v>
      </c>
    </row>
    <row r="63" spans="1:8" x14ac:dyDescent="0.3">
      <c r="A63" s="100" t="s">
        <v>9</v>
      </c>
      <c r="B63" s="103">
        <f>COUNTIFS(CtrlSummary!A:A,"SC",CtrlSummary!F:F,A63)</f>
        <v>0</v>
      </c>
      <c r="D63" s="100" t="s">
        <v>9</v>
      </c>
      <c r="E63" s="103">
        <f>COUNTIFS(CtrlSummary!A:A,"IR",CtrlSummary!F:F,D63)</f>
        <v>0</v>
      </c>
      <c r="G63" s="100" t="s">
        <v>9</v>
      </c>
      <c r="H63" s="103">
        <f>COUNTIFS(CtrlSummary!A:A,"SA",CtrlSummary!F:F,G63)</f>
        <v>0</v>
      </c>
    </row>
    <row r="64" spans="1:8" x14ac:dyDescent="0.3">
      <c r="C64" s="95"/>
      <c r="D64" s="95"/>
      <c r="E64" s="95"/>
    </row>
    <row r="65" spans="3:5" ht="14.4" customHeight="1" x14ac:dyDescent="0.3">
      <c r="D65" s="158" t="s">
        <v>287</v>
      </c>
      <c r="E65" s="159"/>
    </row>
    <row r="66" spans="3:5" x14ac:dyDescent="0.3">
      <c r="D66" s="149" t="s">
        <v>1980</v>
      </c>
      <c r="E66" s="151" t="s">
        <v>275</v>
      </c>
    </row>
    <row r="67" spans="3:5" x14ac:dyDescent="0.3">
      <c r="D67" s="94" t="s">
        <v>1982</v>
      </c>
      <c r="E67" s="96">
        <f>COUNTIFS(CtrlSummary!A:A,"MA",CtrlSummary!G:G,D67)</f>
        <v>0</v>
      </c>
    </row>
    <row r="68" spans="3:5" x14ac:dyDescent="0.3">
      <c r="D68" s="94" t="s">
        <v>1983</v>
      </c>
      <c r="E68" s="96">
        <f>COUNTIFS(CtrlSummary!A:A,"MA",CtrlSummary!G:G,D68)</f>
        <v>0</v>
      </c>
    </row>
    <row r="69" spans="3:5" x14ac:dyDescent="0.3">
      <c r="D69" s="149" t="s">
        <v>26</v>
      </c>
      <c r="E69" s="151" t="s">
        <v>275</v>
      </c>
    </row>
    <row r="70" spans="3:5" x14ac:dyDescent="0.3">
      <c r="D70" s="94" t="s">
        <v>299</v>
      </c>
      <c r="E70" s="96">
        <f>COUNTIFS(CtrlSummary!A:A,"MA",CtrlSummary!F:F,D70)</f>
        <v>0</v>
      </c>
    </row>
    <row r="71" spans="3:5" x14ac:dyDescent="0.3">
      <c r="D71" s="94" t="s">
        <v>300</v>
      </c>
      <c r="E71" s="96">
        <f>COUNTIFS(CtrlSummary!A:A,"MA",CtrlSummary!F:F,D71)</f>
        <v>0</v>
      </c>
    </row>
    <row r="72" spans="3:5" x14ac:dyDescent="0.3">
      <c r="D72" s="100" t="s">
        <v>9</v>
      </c>
      <c r="E72" s="103">
        <f>COUNTIFS(CtrlSummary!A:A,"MA",CtrlSummary!F:F,D72)</f>
        <v>0</v>
      </c>
    </row>
    <row r="73" spans="3:5" x14ac:dyDescent="0.3">
      <c r="C73" s="95"/>
      <c r="D73" s="95"/>
      <c r="E73" s="95"/>
    </row>
    <row r="74" spans="3:5" ht="14.4" customHeight="1" x14ac:dyDescent="0.3">
      <c r="D74" s="158" t="s">
        <v>294</v>
      </c>
      <c r="E74" s="159"/>
    </row>
    <row r="75" spans="3:5" x14ac:dyDescent="0.3">
      <c r="D75" s="149" t="s">
        <v>1980</v>
      </c>
      <c r="E75" s="151" t="s">
        <v>275</v>
      </c>
    </row>
    <row r="76" spans="3:5" x14ac:dyDescent="0.3">
      <c r="D76" s="94" t="s">
        <v>1982</v>
      </c>
      <c r="E76" s="96">
        <f>COUNTIFS(CtrlSummary!A:A,"MP",CtrlSummary!G:G,D76)</f>
        <v>0</v>
      </c>
    </row>
    <row r="77" spans="3:5" x14ac:dyDescent="0.3">
      <c r="D77" s="94" t="s">
        <v>1983</v>
      </c>
      <c r="E77" s="96">
        <f>COUNTIFS(CtrlSummary!A:A,"MP",CtrlSummary!G:G,D77)</f>
        <v>0</v>
      </c>
    </row>
    <row r="78" spans="3:5" x14ac:dyDescent="0.3">
      <c r="D78" s="149" t="s">
        <v>26</v>
      </c>
      <c r="E78" s="151" t="s">
        <v>275</v>
      </c>
    </row>
    <row r="79" spans="3:5" x14ac:dyDescent="0.3">
      <c r="D79" s="94" t="s">
        <v>299</v>
      </c>
      <c r="E79" s="96">
        <f>COUNTIFS(CtrlSummary!A:A,"MP",CtrlSummary!F:F,D79)</f>
        <v>0</v>
      </c>
    </row>
    <row r="80" spans="3:5" x14ac:dyDescent="0.3">
      <c r="D80" s="94" t="s">
        <v>300</v>
      </c>
      <c r="E80" s="96">
        <f>COUNTIFS(CtrlSummary!A:A,"MP",CtrlSummary!F:F,D80)</f>
        <v>0</v>
      </c>
    </row>
    <row r="81" spans="3:5" x14ac:dyDescent="0.3">
      <c r="D81" s="100" t="s">
        <v>9</v>
      </c>
      <c r="E81" s="103">
        <f>COUNTIFS(CtrlSummary!A:A,"MP",CtrlSummary!F:F,D81)</f>
        <v>0</v>
      </c>
    </row>
    <row r="82" spans="3:5" x14ac:dyDescent="0.3">
      <c r="D82" s="95"/>
      <c r="E82" s="95"/>
    </row>
    <row r="83" spans="3:5" ht="14.4" customHeight="1" x14ac:dyDescent="0.3">
      <c r="D83" s="158" t="s">
        <v>1956</v>
      </c>
      <c r="E83" s="159"/>
    </row>
    <row r="84" spans="3:5" x14ac:dyDescent="0.3">
      <c r="D84" s="149" t="s">
        <v>1980</v>
      </c>
      <c r="E84" s="151" t="s">
        <v>275</v>
      </c>
    </row>
    <row r="85" spans="3:5" x14ac:dyDescent="0.3">
      <c r="D85" s="94" t="s">
        <v>1982</v>
      </c>
      <c r="E85" s="96">
        <f>COUNTIFS(CtrlSummary!A:A,"PE",CtrlSummary!G:G,D85)</f>
        <v>0</v>
      </c>
    </row>
    <row r="86" spans="3:5" x14ac:dyDescent="0.3">
      <c r="D86" s="94" t="s">
        <v>1983</v>
      </c>
      <c r="E86" s="96">
        <f>COUNTIFS(CtrlSummary!A:A,"PE",CtrlSummary!G:G,D86)</f>
        <v>0</v>
      </c>
    </row>
    <row r="87" spans="3:5" x14ac:dyDescent="0.3">
      <c r="D87" s="149" t="s">
        <v>26</v>
      </c>
      <c r="E87" s="151" t="s">
        <v>275</v>
      </c>
    </row>
    <row r="88" spans="3:5" x14ac:dyDescent="0.3">
      <c r="D88" s="94" t="s">
        <v>299</v>
      </c>
      <c r="E88" s="96">
        <f>COUNTIFS(CtrlSummary!A:A,"PE",CtrlSummary!F:F,D88)</f>
        <v>0</v>
      </c>
    </row>
    <row r="89" spans="3:5" x14ac:dyDescent="0.3">
      <c r="D89" s="94" t="s">
        <v>300</v>
      </c>
      <c r="E89" s="96">
        <f>COUNTIFS(CtrlSummary!A:A,"PE",CtrlSummary!F:F,D89)</f>
        <v>0</v>
      </c>
    </row>
    <row r="90" spans="3:5" x14ac:dyDescent="0.3">
      <c r="D90" s="100" t="s">
        <v>9</v>
      </c>
      <c r="E90" s="103">
        <f>COUNTIFS(CtrlSummary!A:A,"PE",CtrlSummary!F:F,D90)</f>
        <v>0</v>
      </c>
    </row>
    <row r="92" spans="3:5" x14ac:dyDescent="0.3">
      <c r="D92" s="158" t="s">
        <v>292</v>
      </c>
      <c r="E92" s="159"/>
    </row>
    <row r="93" spans="3:5" x14ac:dyDescent="0.3">
      <c r="D93" s="149" t="s">
        <v>1980</v>
      </c>
      <c r="E93" s="151" t="s">
        <v>275</v>
      </c>
    </row>
    <row r="94" spans="3:5" x14ac:dyDescent="0.3">
      <c r="D94" s="94" t="s">
        <v>1982</v>
      </c>
      <c r="E94" s="96">
        <f>COUNTIFS(CtrlSummary!A:A,"PS",CtrlSummary!G:G,D94)</f>
        <v>0</v>
      </c>
    </row>
    <row r="95" spans="3:5" x14ac:dyDescent="0.3">
      <c r="D95" s="94" t="s">
        <v>1983</v>
      </c>
      <c r="E95" s="96">
        <f>COUNTIFS(CtrlSummary!A:A,"PS",CtrlSummary!G:G,D95)</f>
        <v>0</v>
      </c>
    </row>
    <row r="96" spans="3:5" x14ac:dyDescent="0.3">
      <c r="C96" s="95"/>
      <c r="D96" s="149" t="s">
        <v>26</v>
      </c>
      <c r="E96" s="151" t="s">
        <v>275</v>
      </c>
    </row>
    <row r="97" spans="3:5" ht="14.4" customHeight="1" x14ac:dyDescent="0.3">
      <c r="D97" s="94" t="s">
        <v>299</v>
      </c>
      <c r="E97" s="96">
        <f>COUNTIFS(CtrlSummary!A:A,"PS",CtrlSummary!F:F,D97)</f>
        <v>0</v>
      </c>
    </row>
    <row r="98" spans="3:5" x14ac:dyDescent="0.3">
      <c r="D98" s="94" t="s">
        <v>300</v>
      </c>
      <c r="E98" s="96">
        <f>COUNTIFS(CtrlSummary!A:A,"PS",CtrlSummary!F:F,D98)</f>
        <v>0</v>
      </c>
    </row>
    <row r="99" spans="3:5" x14ac:dyDescent="0.3">
      <c r="D99" s="100" t="s">
        <v>9</v>
      </c>
      <c r="E99" s="103">
        <f>COUNTIFS(CtrlSummary!A:A,"PS",CtrlSummary!F:F,D99)</f>
        <v>0</v>
      </c>
    </row>
    <row r="101" spans="3:5" x14ac:dyDescent="0.3">
      <c r="D101" s="158" t="s">
        <v>288</v>
      </c>
      <c r="E101" s="159"/>
    </row>
    <row r="102" spans="3:5" x14ac:dyDescent="0.3">
      <c r="D102" s="149" t="s">
        <v>1980</v>
      </c>
      <c r="E102" s="151" t="s">
        <v>275</v>
      </c>
    </row>
    <row r="103" spans="3:5" x14ac:dyDescent="0.3">
      <c r="D103" s="94" t="s">
        <v>1982</v>
      </c>
      <c r="E103" s="96">
        <f>COUNTIFS(CtrlSummary!A:A,"SI",CtrlSummary!G:G,D103)</f>
        <v>0</v>
      </c>
    </row>
    <row r="104" spans="3:5" x14ac:dyDescent="0.3">
      <c r="D104" s="94" t="s">
        <v>1983</v>
      </c>
      <c r="E104" s="96">
        <f>COUNTIFS(CtrlSummary!A:A,"SI",CtrlSummary!G:G,D104)</f>
        <v>0</v>
      </c>
    </row>
    <row r="105" spans="3:5" ht="14.4" customHeight="1" x14ac:dyDescent="0.3">
      <c r="D105" s="149" t="s">
        <v>26</v>
      </c>
      <c r="E105" s="151" t="s">
        <v>275</v>
      </c>
    </row>
    <row r="106" spans="3:5" x14ac:dyDescent="0.3">
      <c r="D106" s="94" t="s">
        <v>299</v>
      </c>
      <c r="E106" s="96">
        <f>COUNTIFS(CtrlSummary!A:A,"SI",CtrlSummary!F:F,D106)</f>
        <v>0</v>
      </c>
    </row>
    <row r="107" spans="3:5" x14ac:dyDescent="0.3">
      <c r="D107" s="94" t="s">
        <v>300</v>
      </c>
      <c r="E107" s="96">
        <f>COUNTIFS(CtrlSummary!A:A,"SI",CtrlSummary!F:F,D107)</f>
        <v>0</v>
      </c>
    </row>
    <row r="108" spans="3:5" x14ac:dyDescent="0.3">
      <c r="D108" s="100" t="s">
        <v>9</v>
      </c>
      <c r="E108" s="103">
        <f>COUNTIFS(CtrlSummary!A:A,"SI",CtrlSummary!F:F,D108)</f>
        <v>0</v>
      </c>
    </row>
    <row r="112" spans="3:5" x14ac:dyDescent="0.3">
      <c r="C112" s="95"/>
      <c r="D112" s="95"/>
    </row>
    <row r="113" ht="14.4" customHeight="1" x14ac:dyDescent="0.3"/>
  </sheetData>
  <mergeCells count="19">
    <mergeCell ref="A6:C6"/>
    <mergeCell ref="G38:H38"/>
    <mergeCell ref="G47:H47"/>
    <mergeCell ref="G56:H56"/>
    <mergeCell ref="A29:B29"/>
    <mergeCell ref="D29:E29"/>
    <mergeCell ref="A38:B38"/>
    <mergeCell ref="G29:H29"/>
    <mergeCell ref="D47:E47"/>
    <mergeCell ref="A47:B47"/>
    <mergeCell ref="A22:C22"/>
    <mergeCell ref="A56:B56"/>
    <mergeCell ref="D101:E101"/>
    <mergeCell ref="D38:E38"/>
    <mergeCell ref="D56:E56"/>
    <mergeCell ref="D65:E65"/>
    <mergeCell ref="D92:E92"/>
    <mergeCell ref="D74:E74"/>
    <mergeCell ref="D83:E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I134"/>
  <sheetViews>
    <sheetView zoomScale="80" zoomScaleNormal="80" workbookViewId="0">
      <pane xSplit="2" ySplit="1" topLeftCell="C83" activePane="bottomRight" state="frozen"/>
      <selection activeCell="B3" sqref="B3"/>
      <selection pane="topRight" activeCell="B3" sqref="B3"/>
      <selection pane="bottomLeft" activeCell="B3" sqref="B3"/>
      <selection pane="bottomRight" activeCell="A127" sqref="A127:I127"/>
    </sheetView>
  </sheetViews>
  <sheetFormatPr defaultColWidth="9.33203125" defaultRowHeight="13.8" x14ac:dyDescent="0.3"/>
  <cols>
    <col min="1" max="1" width="8.109375" style="18" customWidth="1"/>
    <col min="2" max="2" width="9.88671875" style="7" customWidth="1"/>
    <col min="3" max="3" width="86.5546875" style="7" bestFit="1" customWidth="1"/>
    <col min="4" max="4" width="26.88671875" style="21" customWidth="1"/>
    <col min="5" max="5" width="20.109375" style="21" customWidth="1"/>
    <col min="6" max="7" width="18.6640625" style="21" customWidth="1"/>
    <col min="8" max="8" width="23.109375" style="21" customWidth="1"/>
    <col min="9" max="9" width="23.6640625" style="21" customWidth="1"/>
    <col min="10" max="16384" width="9.33203125" style="7"/>
  </cols>
  <sheetData>
    <row r="1" spans="1:9" s="2" customFormat="1" ht="41.4" x14ac:dyDescent="0.3">
      <c r="A1" s="137" t="s">
        <v>303</v>
      </c>
      <c r="B1" s="137" t="s">
        <v>298</v>
      </c>
      <c r="C1" s="137" t="s">
        <v>277</v>
      </c>
      <c r="D1" s="137" t="s">
        <v>33</v>
      </c>
      <c r="E1" s="137" t="s">
        <v>23</v>
      </c>
      <c r="F1" s="137" t="s">
        <v>26</v>
      </c>
      <c r="G1" s="137" t="s">
        <v>1981</v>
      </c>
      <c r="H1" s="137" t="s">
        <v>30</v>
      </c>
      <c r="I1" s="138" t="s">
        <v>29</v>
      </c>
    </row>
    <row r="2" spans="1:9" s="1" customFormat="1" ht="14.1" customHeight="1" x14ac:dyDescent="0.3">
      <c r="A2" s="139"/>
      <c r="B2" s="140"/>
      <c r="C2" s="141" t="s">
        <v>34</v>
      </c>
      <c r="D2" s="142"/>
      <c r="E2" s="142"/>
      <c r="F2" s="142"/>
      <c r="G2" s="142"/>
      <c r="H2" s="142"/>
      <c r="I2" s="142"/>
    </row>
    <row r="3" spans="1:9" s="1" customFormat="1" ht="14.1" customHeight="1" x14ac:dyDescent="0.3">
      <c r="A3" s="16" t="s">
        <v>301</v>
      </c>
      <c r="B3" s="3" t="s">
        <v>35</v>
      </c>
      <c r="C3" s="3" t="s">
        <v>6</v>
      </c>
      <c r="D3" s="19" t="str">
        <f>IF(COUNTIFS(AC!B:B,B3)=COUNTIFS(AC!B:B,B3,AC!I:I,"Not Applicable"),"Not Applicable",
IF(COUNTIFS(AC!B:B,B3)=COUNTIFS(AC!B:B,B3,AC!I:I,"Planned"),"Planned",
IF(COUNTIFS(AC!B:B,B3)=COUNTIFS(AC!B:B,B3,AC!I:I,"Alternative Implementation"),"Alternative Implementation",
IF(COUNTIFS(AC!B:B,B3,AC!I:I,"Partially Implemented")&gt;0,"Partially Implemented",
IF(COUNTIFS(AC!B:B,B3,AC!I:I,"Planned")&gt;0,"Planned",
IF(COUNTIFS(AC!B:B,B3,AC!I:I,"Alternative Implementation")&gt;0,"Alternative Implementation",
IF(COUNTIFS(AC!B:B,B3,AC!I:I,"Implemented")&gt;0,"Implemented",
"")))))))</f>
        <v/>
      </c>
      <c r="E3" s="20" t="str">
        <f>IF(COUNTIFS(AC!B:B,$B3,AC!J:J,"Other Than Satisfied")&gt;0,"Other Than Satisfied",
IF(COUNTIFS(AC!B:B,$B3,AC!J:J,"Satisfied")=COUNTIFS(AC!B:B,$B3),"Satisfied",""))</f>
        <v/>
      </c>
      <c r="F3" s="19" t="str">
        <f>IF(COUNTIFS(AC!B:B,B3,AC!N:N,"High")&gt;0,"High",
IF(COUNTIFS(AC!B:B,B3,AC!N:N,"Moderate")&gt;0,"Moderate",
IF(COUNTIFS(AC!B:B,B3,AC!N:N,"Low")&gt;0,"Low",
"")))</f>
        <v/>
      </c>
      <c r="G3" s="19" t="str">
        <f>IF(COUNTIFS(AC!B:B,B3,AC!Q:Q,"Yes")&gt;0,"Yes",IF(COUNTIFS(AC!B:B,B3,AC!Q:Q,"No")&gt;0,"No",IF(COUNTIFS(AC!B:B,B3,AC!Q:Q,"None")&gt;0,"None","")))</f>
        <v/>
      </c>
      <c r="H3" s="19" t="str">
        <f>IF(COUNTIFS(AC!B:B,B3,AC!T:T,"Other Than Satisfied")&gt;0,"Other Than Satisfied","")</f>
        <v/>
      </c>
      <c r="I3" s="19" t="str">
        <f>IF(COUNTIFS(AC!B:B,B3,AC!U:U,"High")&gt;0,"High",
IF(COUNTIFS(AC!B:B,B3,AC!U:U,"Moderate")&gt;0,"Moderate",
IF(COUNTIFS(AC!B:B,B3,AC!U:U,"Low")&gt;0,"Low",
"")))</f>
        <v/>
      </c>
    </row>
    <row r="4" spans="1:9" s="1" customFormat="1" ht="14.1" customHeight="1" x14ac:dyDescent="0.3">
      <c r="A4" s="16" t="s">
        <v>301</v>
      </c>
      <c r="B4" s="3" t="s">
        <v>36</v>
      </c>
      <c r="C4" s="3" t="s">
        <v>37</v>
      </c>
      <c r="D4" s="19" t="str">
        <f>IF(COUNTIFS(AC!B:B,B4)=COUNTIFS(AC!B:B,B4,AC!I:I,"Not Applicable"),"Not Applicable",
IF(COUNTIFS(AC!B:B,B4)=COUNTIFS(AC!B:B,B4,AC!I:I,"Planned"),"Planned",
IF(COUNTIFS(AC!B:B,B4)=COUNTIFS(AC!B:B,B4,AC!I:I,"Alternative Implementation"),"Alternative Implementation",
IF(COUNTIFS(AC!B:B,B4,AC!I:I,"Partially Implemented")&gt;0,"Partially Implemented",
IF(COUNTIFS(AC!B:B,B4,AC!I:I,"Planned")&gt;0,"Planned",
IF(COUNTIFS(AC!B:B,B4,AC!I:I,"Alternative Implementation")&gt;0,"Alternative Implementation",
IF(COUNTIFS(AC!B:B,B4,AC!I:I,"Implemented")&gt;0,"Implemented",
"")))))))</f>
        <v/>
      </c>
      <c r="E4" s="20" t="str">
        <f>IF(COUNTIFS(AC!B:B,$B4,AC!J:J,"Other Than Satisfied")&gt;0,"Other Than Satisfied",
IF(COUNTIFS(AC!B:B,$B4,AC!J:J,"Satisfied")=COUNTIFS(AC!B:B,$B4),"Satisfied",""))</f>
        <v/>
      </c>
      <c r="F4" s="19" t="str">
        <f>IF(COUNTIFS(AC!B:B,B4,AC!N:N,"High")&gt;0,"High",
IF(COUNTIFS(AC!B:B,B4,AC!N:N,"Moderate")&gt;0,"Moderate",
IF(COUNTIFS(AC!B:B,B4,AC!N:N,"Low")&gt;0,"Low",
"")))</f>
        <v/>
      </c>
      <c r="G4" s="19" t="str">
        <f>IF(COUNTIFS(AC!B:B,B4,AC!Q:Q,"Yes")&gt;0,"Yes",IF(COUNTIFS(AC!B:B,B4,AC!Q:Q,"No")&gt;0,"No",IF(COUNTIFS(AC!B:B,B4,AC!Q:Q,"None")&gt;0,"None","")))</f>
        <v/>
      </c>
      <c r="H4" s="19" t="str">
        <f>IF(COUNTIFS(AC!B:B,B4,AC!T:T,"Other Than Satisfied")&gt;0,"Other Than Satisfied","")</f>
        <v/>
      </c>
      <c r="I4" s="19" t="str">
        <f>IF(COUNTIFS(AC!B:B,B4,AC!U:U,"High")&gt;0,"High",
IF(COUNTIFS(AC!B:B,B4,AC!U:U,"Moderate")&gt;0,"Moderate",
IF(COUNTIFS(AC!B:B,B4,AC!U:U,"Low")&gt;0,"Low",
"")))</f>
        <v/>
      </c>
    </row>
    <row r="5" spans="1:9" s="1" customFormat="1" ht="14.1" customHeight="1" x14ac:dyDescent="0.3">
      <c r="A5" s="16" t="s">
        <v>301</v>
      </c>
      <c r="B5" s="3" t="s">
        <v>38</v>
      </c>
      <c r="C5" s="3" t="s">
        <v>39</v>
      </c>
      <c r="D5" s="19" t="str">
        <f>IF(COUNTIFS(AC!B:B,B5)=COUNTIFS(AC!B:B,B5,AC!I:I,"Not Applicable"),"Not Applicable",
IF(COUNTIFS(AC!B:B,B5)=COUNTIFS(AC!B:B,B5,AC!I:I,"Planned"),"Planned",
IF(COUNTIFS(AC!B:B,B5)=COUNTIFS(AC!B:B,B5,AC!I:I,"Alternative Implementation"),"Alternative Implementation",
IF(COUNTIFS(AC!B:B,B5,AC!I:I,"Partially Implemented")&gt;0,"Partially Implemented",
IF(COUNTIFS(AC!B:B,B5,AC!I:I,"Planned")&gt;0,"Planned",
IF(COUNTIFS(AC!B:B,B5,AC!I:I,"Alternative Implementation")&gt;0,"Alternative Implementation",
IF(COUNTIFS(AC!B:B,B5,AC!I:I,"Implemented")&gt;0,"Implemented",
"")))))))</f>
        <v/>
      </c>
      <c r="E5" s="20" t="str">
        <f>IF(COUNTIFS(AC!B:B,$B5,AC!J:J,"Other Than Satisfied")&gt;0,"Other Than Satisfied",
IF(COUNTIFS(AC!B:B,$B5,AC!J:J,"Satisfied")=COUNTIFS(AC!B:B,$B5),"Satisfied",""))</f>
        <v/>
      </c>
      <c r="F5" s="19" t="str">
        <f>IF(COUNTIFS(AC!B:B,B5,AC!N:N,"High")&gt;0,"High",
IF(COUNTIFS(AC!B:B,B5,AC!N:N,"Moderate")&gt;0,"Moderate",
IF(COUNTIFS(AC!B:B,B5,AC!N:N,"Low")&gt;0,"Low",
"")))</f>
        <v/>
      </c>
      <c r="G5" s="19" t="str">
        <f>IF(COUNTIFS(AC!B:B,B5,AC!Q:Q,"Yes")&gt;0,"Yes",IF(COUNTIFS(AC!B:B,B5,AC!Q:Q,"No")&gt;0,"No",IF(COUNTIFS(AC!B:B,B5,AC!Q:Q,"None")&gt;0,"None","")))</f>
        <v/>
      </c>
      <c r="H5" s="19" t="str">
        <f>IF(COUNTIFS(AC!B:B,B5,AC!T:T,"Other Than Satisfied")&gt;0,"Other Than Satisfied","")</f>
        <v/>
      </c>
      <c r="I5" s="19" t="str">
        <f>IF(COUNTIFS(AC!B:B,B5,AC!U:U,"High")&gt;0,"High",
IF(COUNTIFS(AC!B:B,B5,AC!U:U,"Moderate")&gt;0,"Moderate",
IF(COUNTIFS(AC!B:B,B5,AC!U:U,"Low")&gt;0,"Low",
"")))</f>
        <v/>
      </c>
    </row>
    <row r="6" spans="1:9" s="1" customFormat="1" ht="14.1" customHeight="1" x14ac:dyDescent="0.3">
      <c r="A6" s="16" t="s">
        <v>301</v>
      </c>
      <c r="B6" s="3" t="s">
        <v>40</v>
      </c>
      <c r="C6" s="3" t="s">
        <v>41</v>
      </c>
      <c r="D6" s="19" t="str">
        <f>IF(COUNTIFS(AC!B:B,B6)=COUNTIFS(AC!B:B,B6,AC!I:I,"Not Applicable"),"Not Applicable",
IF(COUNTIFS(AC!B:B,B6)=COUNTIFS(AC!B:B,B6,AC!I:I,"Planned"),"Planned",
IF(COUNTIFS(AC!B:B,B6)=COUNTIFS(AC!B:B,B6,AC!I:I,"Alternative Implementation"),"Alternative Implementation",
IF(COUNTIFS(AC!B:B,B6,AC!I:I,"Partially Implemented")&gt;0,"Partially Implemented",
IF(COUNTIFS(AC!B:B,B6,AC!I:I,"Planned")&gt;0,"Planned",
IF(COUNTIFS(AC!B:B,B6,AC!I:I,"Alternative Implementation")&gt;0,"Alternative Implementation",
IF(COUNTIFS(AC!B:B,B6,AC!I:I,"Implemented")&gt;0,"Implemented",
"")))))))</f>
        <v/>
      </c>
      <c r="E6" s="20" t="str">
        <f>IF(COUNTIFS(AC!B:B,$B6,AC!J:J,"Other Than Satisfied")&gt;0,"Other Than Satisfied",
IF(COUNTIFS(AC!B:B,$B6,AC!J:J,"Satisfied")=COUNTIFS(AC!B:B,$B6),"Satisfied",""))</f>
        <v/>
      </c>
      <c r="F6" s="19" t="str">
        <f>IF(COUNTIFS(AC!B:B,B6,AC!N:N,"High")&gt;0,"High",
IF(COUNTIFS(AC!B:B,B6,AC!N:N,"Moderate")&gt;0,"Moderate",
IF(COUNTIFS(AC!B:B,B6,AC!N:N,"Low")&gt;0,"Low",
"")))</f>
        <v/>
      </c>
      <c r="G6" s="19" t="str">
        <f>IF(COUNTIFS(AC!B:B,B6,AC!Q:Q,"Yes")&gt;0,"Yes",IF(COUNTIFS(AC!B:B,B6,AC!Q:Q,"No")&gt;0,"No",IF(COUNTIFS(AC!B:B,B6,AC!Q:Q,"None")&gt;0,"None","")))</f>
        <v/>
      </c>
      <c r="H6" s="19" t="str">
        <f>IF(COUNTIFS(AC!B:B,B6,AC!T:T,"Other Than Satisfied")&gt;0,"Other Than Satisfied","")</f>
        <v/>
      </c>
      <c r="I6" s="19" t="str">
        <f>IF(COUNTIFS(AC!B:B,B6,AC!U:U,"High")&gt;0,"High",
IF(COUNTIFS(AC!B:B,B6,AC!U:U,"Moderate")&gt;0,"Moderate",
IF(COUNTIFS(AC!B:B,B6,AC!U:U,"Low")&gt;0,"Low",
"")))</f>
        <v/>
      </c>
    </row>
    <row r="7" spans="1:9" s="1" customFormat="1" ht="14.1" customHeight="1" x14ac:dyDescent="0.3">
      <c r="A7" s="16" t="s">
        <v>301</v>
      </c>
      <c r="B7" s="3" t="s">
        <v>42</v>
      </c>
      <c r="C7" s="3" t="s">
        <v>43</v>
      </c>
      <c r="D7" s="19" t="str">
        <f>IF(COUNTIFS(AC!B:B,B7)=COUNTIFS(AC!B:B,B7,AC!I:I,"Not Applicable"),"Not Applicable",
IF(COUNTIFS(AC!B:B,B7)=COUNTIFS(AC!B:B,B7,AC!I:I,"Planned"),"Planned",
IF(COUNTIFS(AC!B:B,B7)=COUNTIFS(AC!B:B,B7,AC!I:I,"Alternative Implementation"),"Alternative Implementation",
IF(COUNTIFS(AC!B:B,B7,AC!I:I,"Partially Implemented")&gt;0,"Partially Implemented",
IF(COUNTIFS(AC!B:B,B7,AC!I:I,"Planned")&gt;0,"Planned",
IF(COUNTIFS(AC!B:B,B7,AC!I:I,"Alternative Implementation")&gt;0,"Alternative Implementation",
IF(COUNTIFS(AC!B:B,B7,AC!I:I,"Implemented")&gt;0,"Implemented",
"")))))))</f>
        <v/>
      </c>
      <c r="E7" s="20" t="str">
        <f>IF(COUNTIFS(AC!B:B,$B7,AC!J:J,"Other Than Satisfied")&gt;0,"Other Than Satisfied",
IF(COUNTIFS(AC!B:B,$B7,AC!J:J,"Satisfied")=COUNTIFS(AC!B:B,$B7),"Satisfied",""))</f>
        <v/>
      </c>
      <c r="F7" s="19" t="str">
        <f>IF(COUNTIFS(AC!B:B,B7,AC!N:N,"High")&gt;0,"High",
IF(COUNTIFS(AC!B:B,B7,AC!N:N,"Moderate")&gt;0,"Moderate",
IF(COUNTIFS(AC!B:B,B7,AC!N:N,"Low")&gt;0,"Low",
"")))</f>
        <v/>
      </c>
      <c r="G7" s="19" t="str">
        <f>IF(COUNTIFS(AC!B:B,B7,AC!Q:Q,"Yes")&gt;0,"Yes",IF(COUNTIFS(AC!B:B,B7,AC!Q:Q,"No")&gt;0,"No",IF(COUNTIFS(AC!B:B,B7,AC!Q:Q,"None")&gt;0,"None","")))</f>
        <v/>
      </c>
      <c r="H7" s="19" t="str">
        <f>IF(COUNTIFS(AC!B:B,B7,AC!T:T,"Other Than Satisfied")&gt;0,"Other Than Satisfied","")</f>
        <v/>
      </c>
      <c r="I7" s="19" t="str">
        <f>IF(COUNTIFS(AC!B:B,B7,AC!U:U,"High")&gt;0,"High",
IF(COUNTIFS(AC!B:B,B7,AC!U:U,"Moderate")&gt;0,"Moderate",
IF(COUNTIFS(AC!B:B,B7,AC!U:U,"Low")&gt;0,"Low",
"")))</f>
        <v/>
      </c>
    </row>
    <row r="8" spans="1:9" s="1" customFormat="1" ht="14.1" customHeight="1" x14ac:dyDescent="0.3">
      <c r="A8" s="16" t="s">
        <v>301</v>
      </c>
      <c r="B8" s="3" t="s">
        <v>44</v>
      </c>
      <c r="C8" s="3" t="s">
        <v>45</v>
      </c>
      <c r="D8" s="19" t="str">
        <f>IF(COUNTIFS(AC!B:B,B8)=COUNTIFS(AC!B:B,B8,AC!I:I,"Not Applicable"),"Not Applicable",
IF(COUNTIFS(AC!B:B,B8)=COUNTIFS(AC!B:B,B8,AC!I:I,"Planned"),"Planned",
IF(COUNTIFS(AC!B:B,B8)=COUNTIFS(AC!B:B,B8,AC!I:I,"Alternative Implementation"),"Alternative Implementation",
IF(COUNTIFS(AC!B:B,B8,AC!I:I,"Partially Implemented")&gt;0,"Partially Implemented",
IF(COUNTIFS(AC!B:B,B8,AC!I:I,"Planned")&gt;0,"Planned",
IF(COUNTIFS(AC!B:B,B8,AC!I:I,"Alternative Implementation")&gt;0,"Alternative Implementation",
IF(COUNTIFS(AC!B:B,B8,AC!I:I,"Implemented")&gt;0,"Implemented",
"")))))))</f>
        <v/>
      </c>
      <c r="E8" s="20" t="str">
        <f>IF(COUNTIFS(AC!B:B,$B8,AC!J:J,"Other Than Satisfied")&gt;0,"Other Than Satisfied",
IF(COUNTIFS(AC!B:B,$B8,AC!J:J,"Satisfied")=COUNTIFS(AC!B:B,$B8),"Satisfied",""))</f>
        <v/>
      </c>
      <c r="F8" s="19" t="str">
        <f>IF(COUNTIFS(AC!B:B,B8,AC!N:N,"High")&gt;0,"High",
IF(COUNTIFS(AC!B:B,B8,AC!N:N,"Moderate")&gt;0,"Moderate",
IF(COUNTIFS(AC!B:B,B8,AC!N:N,"Low")&gt;0,"Low",
"")))</f>
        <v/>
      </c>
      <c r="G8" s="19" t="str">
        <f>IF(COUNTIFS(AC!B:B,B8,AC!Q:Q,"Yes")&gt;0,"Yes",IF(COUNTIFS(AC!B:B,B8,AC!Q:Q,"No")&gt;0,"No",IF(COUNTIFS(AC!B:B,B8,AC!Q:Q,"None")&gt;0,"None","")))</f>
        <v/>
      </c>
      <c r="H8" s="19" t="str">
        <f>IF(COUNTIFS(AC!B:B,B8,AC!T:T,"Other Than Satisfied")&gt;0,"Other Than Satisfied","")</f>
        <v/>
      </c>
      <c r="I8" s="19" t="str">
        <f>IF(COUNTIFS(AC!B:B,B8,AC!U:U,"High")&gt;0,"High",
IF(COUNTIFS(AC!B:B,B8,AC!U:U,"Moderate")&gt;0,"Moderate",
IF(COUNTIFS(AC!B:B,B8,AC!U:U,"Low")&gt;0,"Low",
"")))</f>
        <v/>
      </c>
    </row>
    <row r="9" spans="1:9" s="1" customFormat="1" ht="14.1" customHeight="1" x14ac:dyDescent="0.3">
      <c r="A9" s="16" t="s">
        <v>301</v>
      </c>
      <c r="B9" s="3" t="s">
        <v>46</v>
      </c>
      <c r="C9" s="3" t="s">
        <v>47</v>
      </c>
      <c r="D9" s="19" t="str">
        <f>IF(COUNTIFS(AC!B:B,B9)=COUNTIFS(AC!B:B,B9,AC!I:I,"Not Applicable"),"Not Applicable",
IF(COUNTIFS(AC!B:B,B9)=COUNTIFS(AC!B:B,B9,AC!I:I,"Planned"),"Planned",
IF(COUNTIFS(AC!B:B,B9)=COUNTIFS(AC!B:B,B9,AC!I:I,"Alternative Implementation"),"Alternative Implementation",
IF(COUNTIFS(AC!B:B,B9,AC!I:I,"Partially Implemented")&gt;0,"Partially Implemented",
IF(COUNTIFS(AC!B:B,B9,AC!I:I,"Planned")&gt;0,"Planned",
IF(COUNTIFS(AC!B:B,B9,AC!I:I,"Alternative Implementation")&gt;0,"Alternative Implementation",
IF(COUNTIFS(AC!B:B,B9,AC!I:I,"Implemented")&gt;0,"Implemented",
"")))))))</f>
        <v/>
      </c>
      <c r="E9" s="20" t="str">
        <f>IF(COUNTIFS(AC!B:B,$B9,AC!J:J,"Other Than Satisfied")&gt;0,"Other Than Satisfied",
IF(COUNTIFS(AC!B:B,$B9,AC!J:J,"Satisfied")=COUNTIFS(AC!B:B,$B9),"Satisfied",""))</f>
        <v/>
      </c>
      <c r="F9" s="19" t="str">
        <f>IF(COUNTIFS(AC!B:B,B9,AC!N:N,"High")&gt;0,"High",
IF(COUNTIFS(AC!B:B,B9,AC!N:N,"Moderate")&gt;0,"Moderate",
IF(COUNTIFS(AC!B:B,B9,AC!N:N,"Low")&gt;0,"Low",
"")))</f>
        <v/>
      </c>
      <c r="G9" s="19" t="str">
        <f>IF(COUNTIFS(AC!B:B,B9,AC!Q:Q,"Yes")&gt;0,"Yes",IF(COUNTIFS(AC!B:B,B9,AC!Q:Q,"No")&gt;0,"No",IF(COUNTIFS(AC!B:B,B9,AC!Q:Q,"None")&gt;0,"None","")))</f>
        <v/>
      </c>
      <c r="H9" s="19" t="str">
        <f>IF(COUNTIFS(AC!B:B,B9,AC!T:T,"Other Than Satisfied")&gt;0,"Other Than Satisfied","")</f>
        <v/>
      </c>
      <c r="I9" s="19" t="str">
        <f>IF(COUNTIFS(AC!B:B,B9,AC!U:U,"High")&gt;0,"High",
IF(COUNTIFS(AC!B:B,B9,AC!U:U,"Moderate")&gt;0,"Moderate",
IF(COUNTIFS(AC!B:B,B9,AC!U:U,"Low")&gt;0,"Low",
"")))</f>
        <v/>
      </c>
    </row>
    <row r="10" spans="1:9" s="1" customFormat="1" ht="14.1" customHeight="1" x14ac:dyDescent="0.3">
      <c r="A10" s="16" t="s">
        <v>301</v>
      </c>
      <c r="B10" s="3" t="s">
        <v>48</v>
      </c>
      <c r="C10" s="3" t="s">
        <v>49</v>
      </c>
      <c r="D10" s="19" t="str">
        <f>IF(COUNTIFS(AC!B:B,B10)=COUNTIFS(AC!B:B,B10,AC!I:I,"Not Applicable"),"Not Applicable",
IF(COUNTIFS(AC!B:B,B10)=COUNTIFS(AC!B:B,B10,AC!I:I,"Planned"),"Planned",
IF(COUNTIFS(AC!B:B,B10)=COUNTIFS(AC!B:B,B10,AC!I:I,"Alternative Implementation"),"Alternative Implementation",
IF(COUNTIFS(AC!B:B,B10,AC!I:I,"Partially Implemented")&gt;0,"Partially Implemented",
IF(COUNTIFS(AC!B:B,B10,AC!I:I,"Planned")&gt;0,"Planned",
IF(COUNTIFS(AC!B:B,B10,AC!I:I,"Alternative Implementation")&gt;0,"Alternative Implementation",
IF(COUNTIFS(AC!B:B,B10,AC!I:I,"Implemented")&gt;0,"Implemented",
"")))))))</f>
        <v/>
      </c>
      <c r="E10" s="20" t="str">
        <f>IF(COUNTIFS(AC!B:B,$B10,AC!J:J,"Other Than Satisfied")&gt;0,"Other Than Satisfied",
IF(COUNTIFS(AC!B:B,$B10,AC!J:J,"Satisfied")=COUNTIFS(AC!B:B,$B10),"Satisfied",""))</f>
        <v/>
      </c>
      <c r="F10" s="19" t="str">
        <f>IF(COUNTIFS(AC!B:B,B10,AC!N:N,"High")&gt;0,"High",
IF(COUNTIFS(AC!B:B,B10,AC!N:N,"Moderate")&gt;0,"Moderate",
IF(COUNTIFS(AC!B:B,B10,AC!N:N,"Low")&gt;0,"Low",
"")))</f>
        <v/>
      </c>
      <c r="G10" s="19" t="str">
        <f>IF(COUNTIFS(AC!B:B,B10,AC!Q:Q,"Yes")&gt;0,"Yes",IF(COUNTIFS(AC!B:B,B10,AC!Q:Q,"No")&gt;0,"No",IF(COUNTIFS(AC!B:B,B10,AC!Q:Q,"None")&gt;0,"None","")))</f>
        <v/>
      </c>
      <c r="H10" s="19" t="str">
        <f>IF(COUNTIFS(AC!B:B,B10,AC!T:T,"Other Than Satisfied")&gt;0,"Other Than Satisfied","")</f>
        <v/>
      </c>
      <c r="I10" s="19" t="str">
        <f>IF(COUNTIFS(AC!B:B,B10,AC!U:U,"High")&gt;0,"High",
IF(COUNTIFS(AC!B:B,B10,AC!U:U,"Moderate")&gt;0,"Moderate",
IF(COUNTIFS(AC!B:B,B10,AC!U:U,"Low")&gt;0,"Low",
"")))</f>
        <v/>
      </c>
    </row>
    <row r="11" spans="1:9" s="1" customFormat="1" ht="14.1" customHeight="1" x14ac:dyDescent="0.3">
      <c r="A11" s="16" t="s">
        <v>301</v>
      </c>
      <c r="B11" s="3" t="s">
        <v>50</v>
      </c>
      <c r="C11" s="3" t="s">
        <v>51</v>
      </c>
      <c r="D11" s="19" t="str">
        <f>IF(COUNTIFS(AC!B:B,B11)=COUNTIFS(AC!B:B,B11,AC!I:I,"Not Applicable"),"Not Applicable",
IF(COUNTIFS(AC!B:B,B11)=COUNTIFS(AC!B:B,B11,AC!I:I,"Planned"),"Planned",
IF(COUNTIFS(AC!B:B,B11)=COUNTIFS(AC!B:B,B11,AC!I:I,"Alternative Implementation"),"Alternative Implementation",
IF(COUNTIFS(AC!B:B,B11,AC!I:I,"Partially Implemented")&gt;0,"Partially Implemented",
IF(COUNTIFS(AC!B:B,B11,AC!I:I,"Planned")&gt;0,"Planned",
IF(COUNTIFS(AC!B:B,B11,AC!I:I,"Alternative Implementation")&gt;0,"Alternative Implementation",
IF(COUNTIFS(AC!B:B,B11,AC!I:I,"Implemented")&gt;0,"Implemented",
"")))))))</f>
        <v/>
      </c>
      <c r="E11" s="20" t="str">
        <f>IF(COUNTIFS(AC!B:B,$B11,AC!J:J,"Other Than Satisfied")&gt;0,"Other Than Satisfied",
IF(COUNTIFS(AC!B:B,$B11,AC!J:J,"Satisfied")=COUNTIFS(AC!B:B,$B11),"Satisfied",""))</f>
        <v/>
      </c>
      <c r="F11" s="19" t="str">
        <f>IF(COUNTIFS(AC!B:B,B11,AC!N:N,"High")&gt;0,"High",
IF(COUNTIFS(AC!B:B,B11,AC!N:N,"Moderate")&gt;0,"Moderate",
IF(COUNTIFS(AC!B:B,B11,AC!N:N,"Low")&gt;0,"Low",
"")))</f>
        <v/>
      </c>
      <c r="G11" s="19" t="str">
        <f>IF(COUNTIFS(AC!B:B,B11,AC!Q:Q,"Yes")&gt;0,"Yes",IF(COUNTIFS(AC!B:B,B11,AC!Q:Q,"No")&gt;0,"No",IF(COUNTIFS(AC!B:B,B11,AC!Q:Q,"None")&gt;0,"None","")))</f>
        <v/>
      </c>
      <c r="H11" s="19" t="str">
        <f>IF(COUNTIFS(AC!B:B,B11,AC!T:T,"Other Than Satisfied")&gt;0,"Other Than Satisfied","")</f>
        <v/>
      </c>
      <c r="I11" s="19" t="str">
        <f>IF(COUNTIFS(AC!B:B,B11,AC!U:U,"High")&gt;0,"High",
IF(COUNTIFS(AC!B:B,B11,AC!U:U,"Moderate")&gt;0,"Moderate",
IF(COUNTIFS(AC!B:B,B11,AC!U:U,"Low")&gt;0,"Low",
"")))</f>
        <v/>
      </c>
    </row>
    <row r="12" spans="1:9" s="1" customFormat="1" ht="14.1" customHeight="1" x14ac:dyDescent="0.3">
      <c r="A12" s="16" t="s">
        <v>301</v>
      </c>
      <c r="B12" s="3" t="s">
        <v>52</v>
      </c>
      <c r="C12" s="3" t="s">
        <v>53</v>
      </c>
      <c r="D12" s="19" t="str">
        <f>IF(COUNTIFS(AC!B:B,B12)=COUNTIFS(AC!B:B,B12,AC!I:I,"Not Applicable"),"Not Applicable",
IF(COUNTIFS(AC!B:B,B12)=COUNTIFS(AC!B:B,B12,AC!I:I,"Planned"),"Planned",
IF(COUNTIFS(AC!B:B,B12)=COUNTIFS(AC!B:B,B12,AC!I:I,"Alternative Implementation"),"Alternative Implementation",
IF(COUNTIFS(AC!B:B,B12,AC!I:I,"Partially Implemented")&gt;0,"Partially Implemented",
IF(COUNTIFS(AC!B:B,B12,AC!I:I,"Planned")&gt;0,"Planned",
IF(COUNTIFS(AC!B:B,B12,AC!I:I,"Alternative Implementation")&gt;0,"Alternative Implementation",
IF(COUNTIFS(AC!B:B,B12,AC!I:I,"Implemented")&gt;0,"Implemented",
"")))))))</f>
        <v/>
      </c>
      <c r="E12" s="20" t="str">
        <f>IF(COUNTIFS(AC!B:B,$B12,AC!J:J,"Other Than Satisfied")&gt;0,"Other Than Satisfied",
IF(COUNTIFS(AC!B:B,$B12,AC!J:J,"Satisfied")=COUNTIFS(AC!B:B,$B12),"Satisfied",""))</f>
        <v/>
      </c>
      <c r="F12" s="19" t="str">
        <f>IF(COUNTIFS(AC!B:B,B12,AC!N:N,"High")&gt;0,"High",
IF(COUNTIFS(AC!B:B,B12,AC!N:N,"Moderate")&gt;0,"Moderate",
IF(COUNTIFS(AC!B:B,B12,AC!N:N,"Low")&gt;0,"Low",
"")))</f>
        <v/>
      </c>
      <c r="G12" s="19" t="str">
        <f>IF(COUNTIFS(AC!B:B,B12,AC!Q:Q,"Yes")&gt;0,"Yes",IF(COUNTIFS(AC!B:B,B12,AC!Q:Q,"No")&gt;0,"No",IF(COUNTIFS(AC!B:B,B12,AC!Q:Q,"None")&gt;0,"None","")))</f>
        <v/>
      </c>
      <c r="H12" s="19" t="str">
        <f>IF(COUNTIFS(AC!B:B,B12,AC!T:T,"Other Than Satisfied")&gt;0,"Other Than Satisfied","")</f>
        <v/>
      </c>
      <c r="I12" s="19" t="str">
        <f>IF(COUNTIFS(AC!B:B,B12,AC!U:U,"High")&gt;0,"High",
IF(COUNTIFS(AC!B:B,B12,AC!U:U,"Moderate")&gt;0,"Moderate",
IF(COUNTIFS(AC!B:B,B12,AC!U:U,"Low")&gt;0,"Low",
"")))</f>
        <v/>
      </c>
    </row>
    <row r="13" spans="1:9" s="1" customFormat="1" ht="14.1" customHeight="1" x14ac:dyDescent="0.3">
      <c r="A13" s="139"/>
      <c r="B13" s="141"/>
      <c r="C13" s="141" t="s">
        <v>54</v>
      </c>
      <c r="D13" s="142"/>
      <c r="E13" s="142"/>
      <c r="F13" s="142"/>
      <c r="G13" s="142"/>
      <c r="H13" s="142"/>
      <c r="I13" s="142"/>
    </row>
    <row r="14" spans="1:9" s="1" customFormat="1" ht="14.1" customHeight="1" x14ac:dyDescent="0.3">
      <c r="A14" s="16" t="s">
        <v>304</v>
      </c>
      <c r="B14" s="3" t="s">
        <v>55</v>
      </c>
      <c r="C14" s="4" t="s">
        <v>56</v>
      </c>
      <c r="D14" s="19" t="str">
        <f>IF(COUNTIFS(AT!B:B,B14)=COUNTIFS(AT!B:B,B14,AT!I:I,"Not Applicable"),"Not Applicable",
IF(COUNTIFS(AT!B:B,B14)=COUNTIFS(AT!B:B,B14,AT!I:I,"Planned"),"Planned",
IF(COUNTIFS(AT!B:B,B14)=COUNTIFS(AT!B:B,B14,AT!I:I,"Alternative Implementation"),"Alternative Implementation",
IF(COUNTIFS(AT!B:B,B14,AT!I:I,"Partially Implemented")&gt;0,"Partially Implemented",
IF(COUNTIFS(AT!B:B,B14,AT!I:I,"Planned")&gt;0,"Planned",
IF(COUNTIFS(AT!B:B,B14,AT!I:I,"Alternative Implementation")&gt;0,"Alternative Implementation",
IF(COUNTIFS(AT!B:B,B14,AT!I:I,"Implemented")&gt;0,"Implemented",
"")))))))</f>
        <v/>
      </c>
      <c r="E14" s="20" t="str">
        <f>IF(COUNTIFS(AT!B:B,B14,AT!J:J,"Other Than Satisfied")&gt;0,"Other Than Satisfied",
IF(COUNTIFS(AT!B:B,B14,AT!J:J,"Satisfied")=COUNTIFS(AT!B:B,B14),"Satisfied",""))</f>
        <v/>
      </c>
      <c r="F14" s="19" t="str">
        <f>IF(COUNTIFS(AT!B:B,B14,AT!N:N,"High")&gt;0,"High",
IF(COUNTIFS(AT!B:B,B14,AT!N:N,"Moderate")&gt;0,"Moderate",
IF(COUNTIFS(AT!B:B,B14,AT!N:N,"Low")&gt;0,"Low",
"")))</f>
        <v/>
      </c>
      <c r="G14" s="19" t="str">
        <f>IF(COUNTIFS(AT!B:B,B14,AT!Q:Q,"Yes")&gt;0,"Yes",
IF(COUNTIFS(AT!B:B,B14,AT!Q:Q,"No")&gt;0,"No",
IF(COUNTIFS(AT!B:B,B14,AT!Q:Q,"None")&gt;0,"None",
"")))</f>
        <v/>
      </c>
      <c r="H14" s="19" t="str">
        <f>IF(COUNTIFS(AT!B:B,B14,AT!T:T,"Other Than Satisfied")&gt;0,"Other Than Satisfied","")</f>
        <v/>
      </c>
      <c r="I14" s="19" t="str">
        <f>IF(COUNTIFS(AT!B:B,B14,AT!U:U,"High")&gt;0,"High",
IF(COUNTIFS(AT!B:B,B14,AT!U:U,"Moderate")&gt;0,"Moderate",
IF(COUNTIFS(AT!B:B,B14,AT!U:U,"Low")&gt;0,"Low",
"")))</f>
        <v/>
      </c>
    </row>
    <row r="15" spans="1:9" s="6" customFormat="1" ht="14.1" customHeight="1" x14ac:dyDescent="0.3">
      <c r="A15" s="16" t="s">
        <v>304</v>
      </c>
      <c r="B15" s="3" t="s">
        <v>57</v>
      </c>
      <c r="C15" s="4" t="s">
        <v>58</v>
      </c>
      <c r="D15" s="19" t="str">
        <f>IF(COUNTIFS(AT!B:B,B15)=COUNTIFS(AT!B:B,B15,AT!I:I,"Not Applicable"),"Not Applicable",
IF(COUNTIFS(AT!B:B,B15)=COUNTIFS(AT!B:B,B15,AT!I:I,"Planned"),"Planned",
IF(COUNTIFS(AT!B:B,B15)=COUNTIFS(AT!B:B,B15,AT!I:I,"Alternative Implementation"),"Alternative Implementation",
IF(COUNTIFS(AT!B:B,B15,AT!I:I,"Partially Implemented")&gt;0,"Partially Implemented",
IF(COUNTIFS(AT!B:B,B15,AT!I:I,"Planned")&gt;0,"Planned",
IF(COUNTIFS(AT!B:B,B15,AT!I:I,"Alternative Implementation")&gt;0,"Alternative Implementation",
IF(COUNTIFS(AT!B:B,B15,AT!I:I,"Implemented")&gt;0,"Implemented",
"")))))))</f>
        <v/>
      </c>
      <c r="E15" s="20" t="str">
        <f>IF(COUNTIFS(AT!B:B,B15,AT!J:J,"Other Than Satisfied")&gt;0,"Other Than Satisfied",
IF(COUNTIFS(AT!B:B,B15,AT!J:J,"Satisfied")=COUNTIFS(AT!B:B,B15),"Satisfied",""))</f>
        <v/>
      </c>
      <c r="F15" s="19" t="str">
        <f>IF(COUNTIFS(AT!B:B,B15,AT!N:N,"High")&gt;0,"High",
IF(COUNTIFS(AT!B:B,B15,AT!N:N,"Moderate")&gt;0,"Moderate",
IF(COUNTIFS(AT!B:B,B15,AT!N:N,"Low")&gt;0,"Low",
"")))</f>
        <v/>
      </c>
      <c r="G15" s="19" t="str">
        <f>IF(COUNTIFS(AT!B:B,B15,AT!Q:Q,"Yes")&gt;0,"Yes",
IF(COUNTIFS(AT!B:B,B15,AT!Q:Q,"No")&gt;0,"No",
IF(COUNTIFS(AT!B:B,B15,AT!Q:Q,"None")&gt;0,"None",
"")))</f>
        <v/>
      </c>
      <c r="H15" s="19" t="str">
        <f>IF(COUNTIFS(AT!B:B,B15,AT!T:T,"Other Than Satisfied")&gt;0,"Other Than Satisfied","")</f>
        <v/>
      </c>
      <c r="I15" s="19" t="str">
        <f>IF(COUNTIFS(AT!B:B,B15,AT!U:U,"High")&gt;0,"High",
IF(COUNTIFS(AT!B:B,B15,AT!U:U,"Moderate")&gt;0,"Moderate",
IF(COUNTIFS(AT!B:B,B15,AT!U:U,"Low")&gt;0,"Low",
"")))</f>
        <v/>
      </c>
    </row>
    <row r="16" spans="1:9" s="1" customFormat="1" ht="14.1" customHeight="1" x14ac:dyDescent="0.3">
      <c r="A16" s="16" t="s">
        <v>304</v>
      </c>
      <c r="B16" s="3" t="s">
        <v>59</v>
      </c>
      <c r="C16" s="4" t="s">
        <v>60</v>
      </c>
      <c r="D16" s="19" t="str">
        <f>IF(COUNTIFS(AT!B:B,B16)=COUNTIFS(AT!B:B,B16,AT!I:I,"Not Applicable"),"Not Applicable",
IF(COUNTIFS(AT!B:B,B16)=COUNTIFS(AT!B:B,B16,AT!I:I,"Planned"),"Planned",
IF(COUNTIFS(AT!B:B,B16)=COUNTIFS(AT!B:B,B16,AT!I:I,"Alternative Implementation"),"Alternative Implementation",
IF(COUNTIFS(AT!B:B,B16,AT!I:I,"Partially Implemented")&gt;0,"Partially Implemented",
IF(COUNTIFS(AT!B:B,B16,AT!I:I,"Planned")&gt;0,"Planned",
IF(COUNTIFS(AT!B:B,B16,AT!I:I,"Alternative Implementation")&gt;0,"Alternative Implementation",
IF(COUNTIFS(AT!B:B,B16,AT!I:I,"Implemented")&gt;0,"Implemented",
"")))))))</f>
        <v/>
      </c>
      <c r="E16" s="20" t="str">
        <f>IF(COUNTIFS(AT!B:B,B16,AT!J:J,"Other Than Satisfied")&gt;0,"Other Than Satisfied",
IF(COUNTIFS(AT!B:B,B16,AT!J:J,"Satisfied")=COUNTIFS(AT!B:B,B16),"Satisfied",""))</f>
        <v/>
      </c>
      <c r="F16" s="19" t="str">
        <f>IF(COUNTIFS(AT!B:B,B16,AT!N:N,"High")&gt;0,"High",
IF(COUNTIFS(AT!B:B,B16,AT!N:N,"Moderate")&gt;0,"Moderate",
IF(COUNTIFS(AT!B:B,B16,AT!N:N,"Low")&gt;0,"Low",
"")))</f>
        <v/>
      </c>
      <c r="G16" s="19" t="str">
        <f>IF(COUNTIFS(AT!B:B,B16,AT!Q:Q,"Yes")&gt;0,"Yes",
IF(COUNTIFS(AT!B:B,B16,AT!Q:Q,"No")&gt;0,"No",
IF(COUNTIFS(AT!B:B,B16,AT!Q:Q,"None")&gt;0,"None",
"")))</f>
        <v/>
      </c>
      <c r="H16" s="19" t="str">
        <f>IF(COUNTIFS(AT!B:B,B16,AT!T:T,"Other Than Satisfied")&gt;0,"Other Than Satisfied","")</f>
        <v/>
      </c>
      <c r="I16" s="19" t="str">
        <f>IF(COUNTIFS(AT!B:B,B16,AT!U:U,"High")&gt;0,"High",
IF(COUNTIFS(AT!B:B,B16,AT!U:U,"Moderate")&gt;0,"Moderate",
IF(COUNTIFS(AT!B:B,B16,AT!U:U,"Low")&gt;0,"Low",
"")))</f>
        <v/>
      </c>
    </row>
    <row r="17" spans="1:9" s="1" customFormat="1" ht="14.1" customHeight="1" x14ac:dyDescent="0.3">
      <c r="A17" s="16" t="s">
        <v>304</v>
      </c>
      <c r="B17" s="3" t="s">
        <v>61</v>
      </c>
      <c r="C17" s="4" t="s">
        <v>62</v>
      </c>
      <c r="D17" s="19" t="str">
        <f>IF(COUNTIFS(AT!B:B,B17)=COUNTIFS(AT!B:B,B17,AT!I:I,"Not Applicable"),"Not Applicable",
IF(COUNTIFS(AT!B:B,B17)=COUNTIFS(AT!B:B,B17,AT!I:I,"Planned"),"Planned",
IF(COUNTIFS(AT!B:B,B17)=COUNTIFS(AT!B:B,B17,AT!I:I,"Alternative Implementation"),"Alternative Implementation",
IF(COUNTIFS(AT!B:B,B17,AT!I:I,"Partially Implemented")&gt;0,"Partially Implemented",
IF(COUNTIFS(AT!B:B,B17,AT!I:I,"Planned")&gt;0,"Planned",
IF(COUNTIFS(AT!B:B,B17,AT!I:I,"Alternative Implementation")&gt;0,"Alternative Implementation",
IF(COUNTIFS(AT!B:B,B17,AT!I:I,"Implemented")&gt;0,"Implemented",
"")))))))</f>
        <v/>
      </c>
      <c r="E17" s="20" t="str">
        <f>IF(COUNTIFS(AT!B:B,B17,AT!J:J,"Other Than Satisfied")&gt;0,"Other Than Satisfied",
IF(COUNTIFS(AT!B:B,B17,AT!J:J,"Satisfied")=COUNTIFS(AT!B:B,B17),"Satisfied",""))</f>
        <v/>
      </c>
      <c r="F17" s="19" t="str">
        <f>IF(COUNTIFS(AT!B:B,B17,AT!N:N,"High")&gt;0,"High",
IF(COUNTIFS(AT!B:B,B17,AT!N:N,"Moderate")&gt;0,"Moderate",
IF(COUNTIFS(AT!B:B,B17,AT!N:N,"Low")&gt;0,"Low",
"")))</f>
        <v/>
      </c>
      <c r="G17" s="19" t="str">
        <f>IF(COUNTIFS(AT!B:B,B17,AT!Q:Q,"Yes")&gt;0,"Yes",
IF(COUNTIFS(AT!B:B,B17,AT!Q:Q,"No")&gt;0,"No",
IF(COUNTIFS(AT!B:B,B17,AT!Q:Q,"None")&gt;0,"None",
"")))</f>
        <v/>
      </c>
      <c r="H17" s="19" t="str">
        <f>IF(COUNTIFS(AT!B:B,B17,AT!T:T,"Other Than Satisfied")&gt;0,"Other Than Satisfied","")</f>
        <v/>
      </c>
      <c r="I17" s="19" t="str">
        <f>IF(COUNTIFS(AT!B:B,B17,AT!U:U,"High")&gt;0,"High",
IF(COUNTIFS(AT!B:B,B17,AT!U:U,"Moderate")&gt;0,"Moderate",
IF(COUNTIFS(AT!B:B,B17,AT!U:U,"Low")&gt;0,"Low",
"")))</f>
        <v/>
      </c>
    </row>
    <row r="18" spans="1:9" s="1" customFormat="1" ht="14.1" customHeight="1" x14ac:dyDescent="0.3">
      <c r="A18" s="139"/>
      <c r="B18" s="141"/>
      <c r="C18" s="141" t="s">
        <v>63</v>
      </c>
      <c r="D18" s="142"/>
      <c r="E18" s="142"/>
      <c r="F18" s="142"/>
      <c r="G18" s="142"/>
      <c r="H18" s="142"/>
      <c r="I18" s="142"/>
    </row>
    <row r="19" spans="1:9" s="1" customFormat="1" ht="14.1" customHeight="1" x14ac:dyDescent="0.3">
      <c r="A19" s="16" t="s">
        <v>307</v>
      </c>
      <c r="B19" s="3" t="s">
        <v>64</v>
      </c>
      <c r="C19" s="3" t="s">
        <v>65</v>
      </c>
      <c r="D19" s="19" t="str">
        <f>IF(COUNTIFS(AU!B:B,B19)=COUNTIFS(AU!B:B,B19,AU!I:I,"Not Applicable"),"Not Applicable",
IF(COUNTIFS(AU!B:B,B19)=COUNTIFS(AU!B:B,B19,AU!I:I,"Planned"),"Planned",
IF(COUNTIFS(AU!B:B,B19)=COUNTIFS(AU!B:B,B19,AU!I:I,"Alternative Implementation"),"Alternative Implementation",
IF(COUNTIFS(AU!B:B,B19,AU!I:I,"Partially Implemented")&gt;0,"Partially Implemented",
IF(COUNTIFS(AU!B:B,B19,AU!I:I,"Planned")&gt;0,"Planned",
IF(COUNTIFS(AU!B:B,B19,AU!I:I,"Alternative Implementation")&gt;0,"Alternative Implementation",
IF(COUNTIFS(AU!B:B,B19,AU!I:I,"Implemented")&gt;0,"Implemented",
"")))))))</f>
        <v/>
      </c>
      <c r="E19" s="20" t="str">
        <f>IF(COUNTIFS(AU!B:B,B19,AU!J:J,"Other Than Satisfied")&gt;0,"Other Than Satisfied",
IF(COUNTIFS(AU!B:B,B19,AU!J:J,"Satisfied")=COUNTIFS(AU!B:B,B19),"Satisfied",""))</f>
        <v/>
      </c>
      <c r="F19" s="19" t="str">
        <f>IF(COUNTIFS(AU!B:B,B19,AU!N:N,"High")&gt;0,"High",
IF(COUNTIFS(AU!B:B,B19,AU!N:N,"Moderate")&gt;0,"Moderate",
IF(COUNTIFS(AU!B:B,B19,AU!N:N,"Low")&gt;0,"Low",
"")))</f>
        <v/>
      </c>
      <c r="G19" s="19" t="str">
        <f>IF(COUNTIFS(AU!B:B,B19,AU!Q:Q,"Yes")&gt;0,"Yes",
IF(COUNTIFS(AU!B:B,B19,AU!Q:Q,"No")&gt;0,"No",
IF(COUNTIFS(AU!B:B,B19,AU!Q:Q,"None")&gt;0,"None",
"")))</f>
        <v/>
      </c>
      <c r="H19" s="19" t="str">
        <f>IF(COUNTIFS(AU!B:B,B19,AU!T:T,"Other Than Satisfied")&gt;0,"Other Than Satisfied","")</f>
        <v/>
      </c>
      <c r="I19" s="19" t="str">
        <f>IF(COUNTIFS(AU!B:B,B19,AU!U:U,"High")&gt;0,"High",
IF(COUNTIFS(AU!B:B,B19,AU!U:U,"Moderate")&gt;0,"Moderate",
IF(COUNTIFS(AU!B:B,B19,AU!U:U,"Low")&gt;0,"Low",
"")))</f>
        <v/>
      </c>
    </row>
    <row r="20" spans="1:9" s="6" customFormat="1" ht="14.1" customHeight="1" x14ac:dyDescent="0.3">
      <c r="A20" s="16" t="s">
        <v>307</v>
      </c>
      <c r="B20" s="3" t="s">
        <v>66</v>
      </c>
      <c r="C20" s="3" t="s">
        <v>67</v>
      </c>
      <c r="D20" s="19" t="str">
        <f>IF(COUNTIFS(AU!B:B,B20)=COUNTIFS(AU!B:B,B20,AU!I:I,"Not Applicable"),"Not Applicable",
IF(COUNTIFS(AU!B:B,B20)=COUNTIFS(AU!B:B,B20,AU!I:I,"Planned"),"Planned",
IF(COUNTIFS(AU!B:B,B20)=COUNTIFS(AU!B:B,B20,AU!I:I,"Alternative Implementation"),"Alternative Implementation",
IF(COUNTIFS(AU!B:B,B20,AU!I:I,"Partially Implemented")&gt;0,"Partially Implemented",
IF(COUNTIFS(AU!B:B,B20,AU!I:I,"Planned")&gt;0,"Planned",
IF(COUNTIFS(AU!B:B,B20,AU!I:I,"Alternative Implementation")&gt;0,"Alternative Implementation",
IF(COUNTIFS(AU!B:B,B20,AU!I:I,"Implemented")&gt;0,"Implemented",
"")))))))</f>
        <v/>
      </c>
      <c r="E20" s="20" t="str">
        <f>IF(COUNTIFS(AU!B:B,B20,AU!J:J,"Other Than Satisfied")&gt;0,"Other Than Satisfied",
IF(COUNTIFS(AU!B:B,B20,AU!J:J,"Satisfied")=COUNTIFS(AU!B:B,B20),"Satisfied",""))</f>
        <v/>
      </c>
      <c r="F20" s="19" t="str">
        <f>IF(COUNTIFS(AU!B:B,B20,AU!N:N,"High")&gt;0,"High",
IF(COUNTIFS(AU!B:B,B20,AU!N:N,"Moderate")&gt;0,"Moderate",
IF(COUNTIFS(AU!B:B,B20,AU!N:N,"Low")&gt;0,"Low",
"")))</f>
        <v/>
      </c>
      <c r="G20" s="19" t="str">
        <f>IF(COUNTIFS(AU!B:B,B20,AU!Q:Q,"Yes")&gt;0,"Yes",
IF(COUNTIFS(AU!B:B,B20,AU!Q:Q,"No")&gt;0,"No",
IF(COUNTIFS(AU!B:B,B20,AU!Q:Q,"None")&gt;0,"None",
"")))</f>
        <v/>
      </c>
      <c r="H20" s="19" t="str">
        <f>IF(COUNTIFS(AU!B:B,B20,AU!T:T,"Other Than Satisfied")&gt;0,"Other Than Satisfied","")</f>
        <v/>
      </c>
      <c r="I20" s="19" t="str">
        <f>IF(COUNTIFS(AU!B:B,B20,AU!U:U,"High")&gt;0,"High",
IF(COUNTIFS(AU!B:B,B20,AU!U:U,"Moderate")&gt;0,"Moderate",
IF(COUNTIFS(AU!B:B,B20,AU!U:U,"Low")&gt;0,"Low",
"")))</f>
        <v/>
      </c>
    </row>
    <row r="21" spans="1:9" s="1" customFormat="1" ht="14.1" customHeight="1" x14ac:dyDescent="0.3">
      <c r="A21" s="16" t="s">
        <v>307</v>
      </c>
      <c r="B21" s="3" t="s">
        <v>68</v>
      </c>
      <c r="C21" s="3" t="s">
        <v>69</v>
      </c>
      <c r="D21" s="19" t="str">
        <f>IF(COUNTIFS(AU!B:B,B21)=COUNTIFS(AU!B:B,B21,AU!I:I,"Not Applicable"),"Not Applicable",
IF(COUNTIFS(AU!B:B,B21)=COUNTIFS(AU!B:B,B21,AU!I:I,"Planned"),"Planned",
IF(COUNTIFS(AU!B:B,B21)=COUNTIFS(AU!B:B,B21,AU!I:I,"Alternative Implementation"),"Alternative Implementation",
IF(COUNTIFS(AU!B:B,B21,AU!I:I,"Partially Implemented")&gt;0,"Partially Implemented",
IF(COUNTIFS(AU!B:B,B21,AU!I:I,"Planned")&gt;0,"Planned",
IF(COUNTIFS(AU!B:B,B21,AU!I:I,"Alternative Implementation")&gt;0,"Alternative Implementation",
IF(COUNTIFS(AU!B:B,B21,AU!I:I,"Implemented")&gt;0,"Implemented",
"")))))))</f>
        <v/>
      </c>
      <c r="E21" s="20" t="str">
        <f>IF(COUNTIFS(AU!B:B,B21,AU!J:J,"Other Than Satisfied")&gt;0,"Other Than Satisfied",
IF(COUNTIFS(AU!B:B,B21,AU!J:J,"Satisfied")=COUNTIFS(AU!B:B,B21),"Satisfied",""))</f>
        <v/>
      </c>
      <c r="F21" s="19" t="str">
        <f>IF(COUNTIFS(AU!B:B,B21,AU!N:N,"High")&gt;0,"High",
IF(COUNTIFS(AU!B:B,B21,AU!N:N,"Moderate")&gt;0,"Moderate",
IF(COUNTIFS(AU!B:B,B21,AU!N:N,"Low")&gt;0,"Low",
"")))</f>
        <v/>
      </c>
      <c r="G21" s="19" t="str">
        <f>IF(COUNTIFS(AU!B:B,B21,AU!Q:Q,"Yes")&gt;0,"Yes",
IF(COUNTIFS(AU!B:B,B21,AU!Q:Q,"No")&gt;0,"No",
IF(COUNTIFS(AU!B:B,B21,AU!Q:Q,"None")&gt;0,"None",
"")))</f>
        <v/>
      </c>
      <c r="H21" s="19" t="str">
        <f>IF(COUNTIFS(AU!B:B,B21,AU!T:T,"Other Than Satisfied")&gt;0,"Other Than Satisfied","")</f>
        <v/>
      </c>
      <c r="I21" s="19" t="str">
        <f>IF(COUNTIFS(AU!B:B,B21,AU!U:U,"High")&gt;0,"High",
IF(COUNTIFS(AU!B:B,B21,AU!U:U,"Moderate")&gt;0,"Moderate",
IF(COUNTIFS(AU!B:B,B21,AU!U:U,"Low")&gt;0,"Low",
"")))</f>
        <v/>
      </c>
    </row>
    <row r="22" spans="1:9" s="1" customFormat="1" ht="14.1" customHeight="1" x14ac:dyDescent="0.3">
      <c r="A22" s="16" t="s">
        <v>307</v>
      </c>
      <c r="B22" s="3" t="s">
        <v>70</v>
      </c>
      <c r="C22" s="3" t="s">
        <v>71</v>
      </c>
      <c r="D22" s="19" t="str">
        <f>IF(COUNTIFS(AU!B:B,B22)=COUNTIFS(AU!B:B,B22,AU!I:I,"Not Applicable"),"Not Applicable",
IF(COUNTIFS(AU!B:B,B22)=COUNTIFS(AU!B:B,B22,AU!I:I,"Planned"),"Planned",
IF(COUNTIFS(AU!B:B,B22)=COUNTIFS(AU!B:B,B22,AU!I:I,"Alternative Implementation"),"Alternative Implementation",
IF(COUNTIFS(AU!B:B,B22,AU!I:I,"Partially Implemented")&gt;0,"Partially Implemented",
IF(COUNTIFS(AU!B:B,B22,AU!I:I,"Planned")&gt;0,"Planned",
IF(COUNTIFS(AU!B:B,B22,AU!I:I,"Alternative Implementation")&gt;0,"Alternative Implementation",
IF(COUNTIFS(AU!B:B,B22,AU!I:I,"Implemented")&gt;0,"Implemented",
"")))))))</f>
        <v/>
      </c>
      <c r="E22" s="20" t="str">
        <f>IF(COUNTIFS(AU!B:B,B22,AU!J:J,"Other Than Satisfied")&gt;0,"Other Than Satisfied",
IF(COUNTIFS(AU!B:B,B22,AU!J:J,"Satisfied")=COUNTIFS(AU!B:B,B22),"Satisfied",""))</f>
        <v/>
      </c>
      <c r="F22" s="19" t="str">
        <f>IF(COUNTIFS(AU!B:B,B22,AU!N:N,"High")&gt;0,"High",
IF(COUNTIFS(AU!B:B,B22,AU!N:N,"Moderate")&gt;0,"Moderate",
IF(COUNTIFS(AU!B:B,B22,AU!N:N,"Low")&gt;0,"Low",
"")))</f>
        <v/>
      </c>
      <c r="G22" s="19" t="str">
        <f>IF(COUNTIFS(AU!B:B,B22,AU!Q:Q,"Yes")&gt;0,"Yes",
IF(COUNTIFS(AU!B:B,B22,AU!Q:Q,"No")&gt;0,"No",
IF(COUNTIFS(AU!B:B,B22,AU!Q:Q,"None")&gt;0,"None",
"")))</f>
        <v/>
      </c>
      <c r="H22" s="19" t="str">
        <f>IF(COUNTIFS(AU!B:B,B22,AU!T:T,"Other Than Satisfied")&gt;0,"Other Than Satisfied","")</f>
        <v/>
      </c>
      <c r="I22" s="19" t="str">
        <f>IF(COUNTIFS(AU!B:B,B22,AU!U:U,"High")&gt;0,"High",
IF(COUNTIFS(AU!B:B,B22,AU!U:U,"Moderate")&gt;0,"Moderate",
IF(COUNTIFS(AU!B:B,B22,AU!U:U,"Low")&gt;0,"Low",
"")))</f>
        <v/>
      </c>
    </row>
    <row r="23" spans="1:9" s="1" customFormat="1" ht="14.1" customHeight="1" x14ac:dyDescent="0.3">
      <c r="A23" s="16" t="s">
        <v>307</v>
      </c>
      <c r="B23" s="3" t="s">
        <v>72</v>
      </c>
      <c r="C23" s="3" t="s">
        <v>73</v>
      </c>
      <c r="D23" s="19" t="str">
        <f>IF(COUNTIFS(AU!B:B,B23)=COUNTIFS(AU!B:B,B23,AU!I:I,"Not Applicable"),"Not Applicable",
IF(COUNTIFS(AU!B:B,B23)=COUNTIFS(AU!B:B,B23,AU!I:I,"Planned"),"Planned",
IF(COUNTIFS(AU!B:B,B23)=COUNTIFS(AU!B:B,B23,AU!I:I,"Alternative Implementation"),"Alternative Implementation",
IF(COUNTIFS(AU!B:B,B23,AU!I:I,"Partially Implemented")&gt;0,"Partially Implemented",
IF(COUNTIFS(AU!B:B,B23,AU!I:I,"Planned")&gt;0,"Planned",
IF(COUNTIFS(AU!B:B,B23,AU!I:I,"Alternative Implementation")&gt;0,"Alternative Implementation",
IF(COUNTIFS(AU!B:B,B23,AU!I:I,"Implemented")&gt;0,"Implemented",
"")))))))</f>
        <v/>
      </c>
      <c r="E23" s="20" t="str">
        <f>IF(COUNTIFS(AU!B:B,B23,AU!J:J,"Other Than Satisfied")&gt;0,"Other Than Satisfied",
IF(COUNTIFS(AU!B:B,B23,AU!J:J,"Satisfied")=COUNTIFS(AU!B:B,B23),"Satisfied",""))</f>
        <v/>
      </c>
      <c r="F23" s="19" t="str">
        <f>IF(COUNTIFS(AU!B:B,B23,AU!N:N,"High")&gt;0,"High",
IF(COUNTIFS(AU!B:B,B23,AU!N:N,"Moderate")&gt;0,"Moderate",
IF(COUNTIFS(AU!B:B,B23,AU!N:N,"Low")&gt;0,"Low",
"")))</f>
        <v/>
      </c>
      <c r="G23" s="19" t="str">
        <f>IF(COUNTIFS(AU!B:B,B23,AU!Q:Q,"Yes")&gt;0,"Yes",
IF(COUNTIFS(AU!B:B,B23,AU!Q:Q,"No")&gt;0,"No",
IF(COUNTIFS(AU!B:B,B23,AU!Q:Q,"None")&gt;0,"None",
"")))</f>
        <v/>
      </c>
      <c r="H23" s="19" t="str">
        <f>IF(COUNTIFS(AU!B:B,B23,AU!T:T,"Other Than Satisfied")&gt;0,"Other Than Satisfied","")</f>
        <v/>
      </c>
      <c r="I23" s="19" t="str">
        <f>IF(COUNTIFS(AU!B:B,B23,AU!U:U,"High")&gt;0,"High",
IF(COUNTIFS(AU!B:B,B23,AU!U:U,"Moderate")&gt;0,"Moderate",
IF(COUNTIFS(AU!B:B,B23,AU!U:U,"Low")&gt;0,"Low",
"")))</f>
        <v/>
      </c>
    </row>
    <row r="24" spans="1:9" s="1" customFormat="1" ht="14.1" customHeight="1" x14ac:dyDescent="0.3">
      <c r="A24" s="16" t="s">
        <v>307</v>
      </c>
      <c r="B24" s="3" t="s">
        <v>74</v>
      </c>
      <c r="C24" s="3" t="s">
        <v>75</v>
      </c>
      <c r="D24" s="19" t="str">
        <f>IF(COUNTIFS(AU!B:B,B24)=COUNTIFS(AU!B:B,B24,AU!I:I,"Not Applicable"),"Not Applicable",
IF(COUNTIFS(AU!B:B,B24)=COUNTIFS(AU!B:B,B24,AU!I:I,"Planned"),"Planned",
IF(COUNTIFS(AU!B:B,B24)=COUNTIFS(AU!B:B,B24,AU!I:I,"Alternative Implementation"),"Alternative Implementation",
IF(COUNTIFS(AU!B:B,B24,AU!I:I,"Partially Implemented")&gt;0,"Partially Implemented",
IF(COUNTIFS(AU!B:B,B24,AU!I:I,"Planned")&gt;0,"Planned",
IF(COUNTIFS(AU!B:B,B24,AU!I:I,"Alternative Implementation")&gt;0,"Alternative Implementation",
IF(COUNTIFS(AU!B:B,B24,AU!I:I,"Implemented")&gt;0,"Implemented",
"")))))))</f>
        <v/>
      </c>
      <c r="E24" s="20" t="str">
        <f>IF(COUNTIFS(AU!B:B,B24,AU!J:J,"Other Than Satisfied")&gt;0,"Other Than Satisfied",
IF(COUNTIFS(AU!B:B,B24,AU!J:J,"Satisfied")=COUNTIFS(AU!B:B,B24),"Satisfied",""))</f>
        <v/>
      </c>
      <c r="F24" s="19" t="str">
        <f>IF(COUNTIFS(AU!B:B,B24,AU!N:N,"High")&gt;0,"High",
IF(COUNTIFS(AU!B:B,B24,AU!N:N,"Moderate")&gt;0,"Moderate",
IF(COUNTIFS(AU!B:B,B24,AU!N:N,"Low")&gt;0,"Low",
"")))</f>
        <v/>
      </c>
      <c r="G24" s="19" t="str">
        <f>IF(COUNTIFS(AU!B:B,B24,AU!Q:Q,"Yes")&gt;0,"Yes",
IF(COUNTIFS(AU!B:B,B24,AU!Q:Q,"No")&gt;0,"No",
IF(COUNTIFS(AU!B:B,B24,AU!Q:Q,"None")&gt;0,"None",
"")))</f>
        <v/>
      </c>
      <c r="H24" s="19" t="str">
        <f>IF(COUNTIFS(AU!B:B,B24,AU!T:T,"Other Than Satisfied")&gt;0,"Other Than Satisfied","")</f>
        <v/>
      </c>
      <c r="I24" s="19" t="str">
        <f>IF(COUNTIFS(AU!B:B,B24,AU!U:U,"High")&gt;0,"High",
IF(COUNTIFS(AU!B:B,B24,AU!U:U,"Moderate")&gt;0,"Moderate",
IF(COUNTIFS(AU!B:B,B24,AU!U:U,"Low")&gt;0,"Low",
"")))</f>
        <v/>
      </c>
    </row>
    <row r="25" spans="1:9" s="6" customFormat="1" ht="14.1" customHeight="1" x14ac:dyDescent="0.3">
      <c r="A25" s="16" t="s">
        <v>307</v>
      </c>
      <c r="B25" s="3" t="s">
        <v>76</v>
      </c>
      <c r="C25" s="3" t="s">
        <v>77</v>
      </c>
      <c r="D25" s="19" t="str">
        <f>IF(COUNTIFS(AU!B:B,B25)=COUNTIFS(AU!B:B,B25,AU!I:I,"Not Applicable"),"Not Applicable",
IF(COUNTIFS(AU!B:B,B25)=COUNTIFS(AU!B:B,B25,AU!I:I,"Planned"),"Planned",
IF(COUNTIFS(AU!B:B,B25)=COUNTIFS(AU!B:B,B25,AU!I:I,"Alternative Implementation"),"Alternative Implementation",
IF(COUNTIFS(AU!B:B,B25,AU!I:I,"Partially Implemented")&gt;0,"Partially Implemented",
IF(COUNTIFS(AU!B:B,B25,AU!I:I,"Planned")&gt;0,"Planned",
IF(COUNTIFS(AU!B:B,B25,AU!I:I,"Alternative Implementation")&gt;0,"Alternative Implementation",
IF(COUNTIFS(AU!B:B,B25,AU!I:I,"Implemented")&gt;0,"Implemented",
"")))))))</f>
        <v/>
      </c>
      <c r="E25" s="20" t="str">
        <f>IF(COUNTIFS(AU!B:B,B25,AU!J:J,"Other Than Satisfied")&gt;0,"Other Than Satisfied",
IF(COUNTIFS(AU!B:B,B25,AU!J:J,"Satisfied")=COUNTIFS(AU!B:B,B25),"Satisfied",""))</f>
        <v/>
      </c>
      <c r="F25" s="19" t="str">
        <f>IF(COUNTIFS(AU!B:B,B25,AU!N:N,"High")&gt;0,"High",
IF(COUNTIFS(AU!B:B,B25,AU!N:N,"Moderate")&gt;0,"Moderate",
IF(COUNTIFS(AU!B:B,B25,AU!N:N,"Low")&gt;0,"Low",
"")))</f>
        <v/>
      </c>
      <c r="G25" s="19" t="str">
        <f>IF(COUNTIFS(AU!B:B,B25,AU!Q:Q,"Yes")&gt;0,"Yes",
IF(COUNTIFS(AU!B:B,B25,AU!Q:Q,"No")&gt;0,"No",
IF(COUNTIFS(AU!B:B,B25,AU!Q:Q,"None")&gt;0,"None",
"")))</f>
        <v/>
      </c>
      <c r="H25" s="19" t="str">
        <f>IF(COUNTIFS(AU!B:B,B25,AU!T:T,"Other Than Satisfied")&gt;0,"Other Than Satisfied","")</f>
        <v/>
      </c>
      <c r="I25" s="19" t="str">
        <f>IF(COUNTIFS(AU!B:B,B25,AU!U:U,"High")&gt;0,"High",
IF(COUNTIFS(AU!B:B,B25,AU!U:U,"Moderate")&gt;0,"Moderate",
IF(COUNTIFS(AU!B:B,B25,AU!U:U,"Low")&gt;0,"Low",
"")))</f>
        <v/>
      </c>
    </row>
    <row r="26" spans="1:9" s="1" customFormat="1" ht="14.1" customHeight="1" x14ac:dyDescent="0.3">
      <c r="A26" s="134" t="s">
        <v>307</v>
      </c>
      <c r="B26" s="135" t="s">
        <v>2016</v>
      </c>
      <c r="C26" s="135" t="s">
        <v>2017</v>
      </c>
      <c r="D26" s="19" t="str">
        <f>IF(COUNTIFS([1]AU!B:B,B26)=COUNTIFS([1]AU!B:B,B26,[1]AU!I:I,"Not Applicable"),"Not Applicable",
IF(COUNTIFS([1]AU!B:B,B26)=COUNTIFS([1]AU!B:B,B26,[1]AU!I:I,"Planned"),"Planned",
IF(COUNTIFS([1]AU!B:B,B26)=COUNTIFS([1]AU!B:B,B26,[1]AU!I:I,"Alternative Implementation"),"Alternative Implementation",
IF(COUNTIFS([1]AU!B:B,B26,[1]AU!I:I,"Partially Implemented")&gt;0,"Partially Implemented",
IF(COUNTIFS([1]AU!B:B,B26,[1]AU!I:I,"Planned")&gt;0,"Planned",
IF(COUNTIFS([1]AU!B:B,B26,[1]AU!I:I,"Alternative Implementation")&gt;0,"Alternative Implementation",
IF(COUNTIFS([1]AU!B:B,B26,[1]AU!I:I,"Implemented")&gt;0,"Implemented",
"")))))))</f>
        <v/>
      </c>
      <c r="E26" s="136" t="str">
        <f>IF(COUNTIFS([1]AU!B:B,B26,[1]AU!J:J,"Other Than Satisfied")&gt;0,"Other Than Satisfied",
IF(COUNTIFS([1]AU!B:B,B26,[1]AU!J:J,"Satisfied")=COUNTIFS([1]AU!B:B,B26),"Satisfied",""))</f>
        <v/>
      </c>
      <c r="F26" s="19" t="str">
        <f>IF(COUNTIFS([1]AU!B:B,B26,[1]AU!N:N,"High")&gt;0,"High",
IF(COUNTIFS([1]AU!B:B,B26,[1]AU!N:N,"Moderate")&gt;0,"Moderate",
IF(COUNTIFS([1]AU!B:B,B26,[1]AU!N:N,"Low")&gt;0,"Low",
"")))</f>
        <v/>
      </c>
      <c r="G26" s="19" t="str">
        <f>IF(COUNTIFS([1]AU!B:B,B26,[1]AU!Q:Q,"Yes")&gt;0,"Yes",
IF(COUNTIFS([1]AU!B:B,B26,[1]AU!Q:Q,"No")&gt;0,"No",
IF(COUNTIFS([1]AU!B:B,B26,[1]AU!Q:Q,"None")&gt;0,"None",
"")))</f>
        <v/>
      </c>
      <c r="H26" s="19" t="str">
        <f>IF(COUNTIFS([1]AU!B:B,B26,[1]AU!T:T,"Other Than Satisfied")&gt;0,"Other Than Satisfied","")</f>
        <v/>
      </c>
      <c r="I26" s="19" t="str">
        <f>IF(COUNTIFS([1]AU!B:B,B26,[1]AU!U:U,"High")&gt;0,"High",
IF(COUNTIFS([1]AU!B:B,B26,[1]AU!U:U,"Moderate")&gt;0,"Moderate",
IF(COUNTIFS([1]AU!B:B,B26,[1]AU!U:U,"Low")&gt;0,"Low",
"")))</f>
        <v/>
      </c>
    </row>
    <row r="27" spans="1:9" s="6" customFormat="1" ht="14.1" customHeight="1" x14ac:dyDescent="0.3">
      <c r="A27" s="16" t="s">
        <v>307</v>
      </c>
      <c r="B27" s="3" t="s">
        <v>78</v>
      </c>
      <c r="C27" s="3" t="s">
        <v>79</v>
      </c>
      <c r="D27" s="19" t="str">
        <f>IF(COUNTIFS(AU!B:B,B27)=COUNTIFS(AU!B:B,B27,AU!I:I,"Not Applicable"),"Not Applicable",
IF(COUNTIFS(AU!B:B,B27)=COUNTIFS(AU!B:B,B27,AU!I:I,"Planned"),"Planned",
IF(COUNTIFS(AU!B:B,B27)=COUNTIFS(AU!B:B,B27,AU!I:I,"Alternative Implementation"),"Alternative Implementation",
IF(COUNTIFS(AU!B:B,B27,AU!I:I,"Partially Implemented")&gt;0,"Partially Implemented",
IF(COUNTIFS(AU!B:B,B27,AU!I:I,"Planned")&gt;0,"Planned",
IF(COUNTIFS(AU!B:B,B27,AU!I:I,"Alternative Implementation")&gt;0,"Alternative Implementation",
IF(COUNTIFS(AU!B:B,B27,AU!I:I,"Implemented")&gt;0,"Implemented",
"")))))))</f>
        <v/>
      </c>
      <c r="E27" s="20" t="str">
        <f>IF(COUNTIFS(AU!B:B,B27,AU!J:J,"Other Than Satisfied")&gt;0,"Other Than Satisfied",
IF(COUNTIFS(AU!B:B,B27,AU!J:J,"Satisfied")=COUNTIFS(AU!B:B,B27),"Satisfied",""))</f>
        <v/>
      </c>
      <c r="F27" s="19" t="str">
        <f>IF(COUNTIFS(AU!B:B,B27,AU!N:N,"High")&gt;0,"High",
IF(COUNTIFS(AU!B:B,B27,AU!N:N,"Moderate")&gt;0,"Moderate",
IF(COUNTIFS(AU!B:B,B27,AU!N:N,"Low")&gt;0,"Low",
"")))</f>
        <v/>
      </c>
      <c r="G27" s="19" t="str">
        <f>IF(COUNTIFS(AU!B:B,B27,AU!Q:Q,"Yes")&gt;0,"Yes",
IF(COUNTIFS(AU!B:B,B27,AU!Q:Q,"No")&gt;0,"No",
IF(COUNTIFS(AU!B:B,B27,AU!Q:Q,"None")&gt;0,"None",
"")))</f>
        <v/>
      </c>
      <c r="H27" s="19" t="str">
        <f>IF(COUNTIFS(AU!B:B,B27,AU!T:T,"Other Than Satisfied")&gt;0,"Other Than Satisfied","")</f>
        <v/>
      </c>
      <c r="I27" s="19" t="str">
        <f>IF(COUNTIFS(AU!B:B,B27,AU!U:U,"High")&gt;0,"High",
IF(COUNTIFS(AU!B:B,B27,AU!U:U,"Moderate")&gt;0,"Moderate",
IF(COUNTIFS(AU!B:B,B27,AU!U:U,"Low")&gt;0,"Low",
"")))</f>
        <v/>
      </c>
    </row>
    <row r="28" spans="1:9" s="6" customFormat="1" ht="14.1" customHeight="1" x14ac:dyDescent="0.3">
      <c r="A28" s="16" t="s">
        <v>307</v>
      </c>
      <c r="B28" s="3" t="s">
        <v>80</v>
      </c>
      <c r="C28" s="3" t="s">
        <v>81</v>
      </c>
      <c r="D28" s="19" t="str">
        <f>IF(COUNTIFS(AU!B:B,B28)=COUNTIFS(AU!B:B,B28,AU!I:I,"Not Applicable"),"Not Applicable",
IF(COUNTIFS(AU!B:B,B28)=COUNTIFS(AU!B:B,B28,AU!I:I,"Planned"),"Planned",
IF(COUNTIFS(AU!B:B,B28)=COUNTIFS(AU!B:B,B28,AU!I:I,"Alternative Implementation"),"Alternative Implementation",
IF(COUNTIFS(AU!B:B,B28,AU!I:I,"Partially Implemented")&gt;0,"Partially Implemented",
IF(COUNTIFS(AU!B:B,B28,AU!I:I,"Planned")&gt;0,"Planned",
IF(COUNTIFS(AU!B:B,B28,AU!I:I,"Alternative Implementation")&gt;0,"Alternative Implementation",
IF(COUNTIFS(AU!B:B,B28,AU!I:I,"Implemented")&gt;0,"Implemented",
"")))))))</f>
        <v/>
      </c>
      <c r="E28" s="20" t="str">
        <f>IF(COUNTIFS(AU!B:B,B28,AU!J:J,"Other Than Satisfied")&gt;0,"Other Than Satisfied",
IF(COUNTIFS(AU!B:B,B28,AU!J:J,"Satisfied")=COUNTIFS(AU!B:B,B28),"Satisfied",""))</f>
        <v/>
      </c>
      <c r="F28" s="19" t="str">
        <f>IF(COUNTIFS(AU!B:B,B28,AU!N:N,"High")&gt;0,"High",
IF(COUNTIFS(AU!B:B,B28,AU!N:N,"Moderate")&gt;0,"Moderate",
IF(COUNTIFS(AU!B:B,B28,AU!N:N,"Low")&gt;0,"Low",
"")))</f>
        <v/>
      </c>
      <c r="G28" s="19" t="str">
        <f>IF(COUNTIFS(AU!B:B,B28,AU!Q:Q,"Yes")&gt;0,"Yes",
IF(COUNTIFS(AU!B:B,B28,AU!Q:Q,"No")&gt;0,"No",
IF(COUNTIFS(AU!B:B,B28,AU!Q:Q,"None")&gt;0,"None",
"")))</f>
        <v/>
      </c>
      <c r="H28" s="19" t="str">
        <f>IF(COUNTIFS(AU!B:B,B28,AU!T:T,"Other Than Satisfied")&gt;0,"Other Than Satisfied","")</f>
        <v/>
      </c>
      <c r="I28" s="19" t="str">
        <f>IF(COUNTIFS(AU!B:B,B28,AU!U:U,"High")&gt;0,"High",
IF(COUNTIFS(AU!B:B,B28,AU!U:U,"Moderate")&gt;0,"Moderate",
IF(COUNTIFS(AU!B:B,B28,AU!U:U,"Low")&gt;0,"Low",
"")))</f>
        <v/>
      </c>
    </row>
    <row r="29" spans="1:9" s="6" customFormat="1" ht="14.1" customHeight="1" x14ac:dyDescent="0.3">
      <c r="A29" s="16" t="s">
        <v>307</v>
      </c>
      <c r="B29" s="3" t="s">
        <v>82</v>
      </c>
      <c r="C29" s="3" t="s">
        <v>83</v>
      </c>
      <c r="D29" s="19" t="str">
        <f>IF(COUNTIFS(AU!B:B,B29)=COUNTIFS(AU!B:B,B29,AU!I:I,"Not Applicable"),"Not Applicable",
IF(COUNTIFS(AU!B:B,B29)=COUNTIFS(AU!B:B,B29,AU!I:I,"Planned"),"Planned",
IF(COUNTIFS(AU!B:B,B29)=COUNTIFS(AU!B:B,B29,AU!I:I,"Alternative Implementation"),"Alternative Implementation",
IF(COUNTIFS(AU!B:B,B29,AU!I:I,"Partially Implemented")&gt;0,"Partially Implemented",
IF(COUNTIFS(AU!B:B,B29,AU!I:I,"Planned")&gt;0,"Planned",
IF(COUNTIFS(AU!B:B,B29,AU!I:I,"Alternative Implementation")&gt;0,"Alternative Implementation",
IF(COUNTIFS(AU!B:B,B29,AU!I:I,"Implemented")&gt;0,"Implemented",
"")))))))</f>
        <v/>
      </c>
      <c r="E29" s="20" t="str">
        <f>IF(COUNTIFS(AU!B:B,B29,AU!J:J,"Other Than Satisfied")&gt;0,"Other Than Satisfied",
IF(COUNTIFS(AU!B:B,B29,AU!J:J,"Satisfied")=COUNTIFS(AU!B:B,B29),"Satisfied",""))</f>
        <v/>
      </c>
      <c r="F29" s="19" t="str">
        <f>IF(COUNTIFS(AU!B:B,B29,AU!N:N,"High")&gt;0,"High",
IF(COUNTIFS(AU!B:B,B29,AU!N:N,"Moderate")&gt;0,"Moderate",
IF(COUNTIFS(AU!B:B,B29,AU!N:N,"Low")&gt;0,"Low",
"")))</f>
        <v/>
      </c>
      <c r="G29" s="19" t="str">
        <f>IF(COUNTIFS(AU!B:B,B29,AU!Q:Q,"Yes")&gt;0,"Yes",
IF(COUNTIFS(AU!B:B,B29,AU!Q:Q,"No")&gt;0,"No",
IF(COUNTIFS(AU!B:B,B29,AU!Q:Q,"None")&gt;0,"None",
"")))</f>
        <v/>
      </c>
      <c r="H29" s="19" t="str">
        <f>IF(COUNTIFS(AU!B:B,B29,AU!T:T,"Other Than Satisfied")&gt;0,"Other Than Satisfied","")</f>
        <v/>
      </c>
      <c r="I29" s="19" t="str">
        <f>IF(COUNTIFS(AU!B:B,B29,AU!U:U,"High")&gt;0,"High",
IF(COUNTIFS(AU!B:B,B29,AU!U:U,"Moderate")&gt;0,"Moderate",
IF(COUNTIFS(AU!B:B,B29,AU!U:U,"Low")&gt;0,"Low",
"")))</f>
        <v/>
      </c>
    </row>
    <row r="30" spans="1:9" s="1" customFormat="1" ht="14.1" customHeight="1" x14ac:dyDescent="0.3">
      <c r="A30" s="139"/>
      <c r="B30" s="141"/>
      <c r="C30" s="141" t="s">
        <v>84</v>
      </c>
      <c r="D30" s="142"/>
      <c r="E30" s="142"/>
      <c r="F30" s="142"/>
      <c r="G30" s="142"/>
      <c r="H30" s="142"/>
      <c r="I30" s="142"/>
    </row>
    <row r="31" spans="1:9" s="1" customFormat="1" ht="14.1" customHeight="1" x14ac:dyDescent="0.3">
      <c r="A31" s="16" t="s">
        <v>308</v>
      </c>
      <c r="B31" s="3" t="s">
        <v>85</v>
      </c>
      <c r="C31" s="3" t="s">
        <v>86</v>
      </c>
      <c r="D31" s="19" t="str">
        <f>IF(COUNTIFS(CA!B:B,B31)=COUNTIFS(CA!B:B,B31,CA!I:I,"Not Applicable"),"Not Applicable",
IF(COUNTIFS(CA!B:B,B31)=COUNTIFS(CA!B:B,B31,CA!I:I,"Planned"),"Planned",
IF(COUNTIFS(CA!B:B,B31)=COUNTIFS(CA!B:B,B31,CA!I:I,"Alternative Implementation"),"Alternative Implementation",
IF(COUNTIFS(CA!B:B,B31,CA!I:I,"Partially Implemented")&gt;0,"Partially Implemented",
IF(COUNTIFS(CA!B:B,B31,CA!I:I,"Planned")&gt;0,"Planned",
IF(COUNTIFS(CA!B:B,B31,CA!I:I,"Alternative Implementation")&gt;0,"Alternative Implementation",
IF(COUNTIFS(CA!B:B,B31,CA!I:I,"Implemented")&gt;0,"Implemented",
"")))))))</f>
        <v/>
      </c>
      <c r="E31" s="20" t="str">
        <f>IF(COUNTIFS(CA!B:B,B31,CA!J:J,"Other Than Satisfied")&gt;0,"Other Than Satisfied",
IF(COUNTIFS(CA!B:B,B31,CA!J:J,"Satisfied")=COUNTIFS(CA!B:B,B31),"Satisfied",""))</f>
        <v/>
      </c>
      <c r="F31" s="19" t="str">
        <f>IF(COUNTIFS(CA!B:B,B31,CA!N:N,"High")&gt;0,"High",
IF(COUNTIFS(CA!B:B,B31,CA!N:N,"Moderate")&gt;0,"Moderate",
IF(COUNTIFS(CA!B:B,B31,CA!N:N,"Low")&gt;0,"Low",
"")))</f>
        <v/>
      </c>
      <c r="G31" s="19" t="str">
        <f>IF(COUNTIFS(CA!B:B,B31,CA!Q:Q,"Yes")&gt;0,"Yes",
IF(COUNTIFS(CA!B:B,B31,CA!Q:Q,"No")&gt;0,"No",
IF(COUNTIFS(CA!B:B,B31,CA!Q:Q,"None")&gt;0,"None",
"")))</f>
        <v/>
      </c>
      <c r="H31" s="19" t="str">
        <f>IF(COUNTIFS(CA!B:B,B31,CA!T:T,"Other Than Satisfied")&gt;0,"Other Than Satisfied","")</f>
        <v/>
      </c>
      <c r="I31" s="19" t="str">
        <f>IF(COUNTIFS(CA!B:B,B31,CA!U:U,"High")&gt;0,"High",
IF(COUNTIFS(CA!B:B,B31,CA!U:U,"Moderate")&gt;0,"Moderate",
IF(COUNTIFS(CA!B:B,B31,CA!U:U,"Low")&gt;0,"Low",
"")))</f>
        <v/>
      </c>
    </row>
    <row r="32" spans="1:9" s="6" customFormat="1" ht="14.1" customHeight="1" x14ac:dyDescent="0.3">
      <c r="A32" s="16" t="s">
        <v>308</v>
      </c>
      <c r="B32" s="3" t="s">
        <v>87</v>
      </c>
      <c r="C32" s="3" t="s">
        <v>88</v>
      </c>
      <c r="D32" s="19" t="str">
        <f>IF(COUNTIFS(CA!B:B,B32)=COUNTIFS(CA!B:B,B32,CA!I:I,"Not Applicable"),"Not Applicable",
IF(COUNTIFS(CA!B:B,B32)=COUNTIFS(CA!B:B,B32,CA!I:I,"Planned"),"Planned",
IF(COUNTIFS(CA!B:B,B32)=COUNTIFS(CA!B:B,B32,CA!I:I,"Alternative Implementation"),"Alternative Implementation",
IF(COUNTIFS(CA!B:B,B32,CA!I:I,"Partially Implemented")&gt;0,"Partially Implemented",
IF(COUNTIFS(CA!B:B,B32,CA!I:I,"Planned")&gt;0,"Planned",
IF(COUNTIFS(CA!B:B,B32,CA!I:I,"Alternative Implementation")&gt;0,"Alternative Implementation",
IF(COUNTIFS(CA!B:B,B32,CA!I:I,"Implemented")&gt;0,"Implemented",
"")))))))</f>
        <v/>
      </c>
      <c r="E32" s="20" t="str">
        <f>IF(COUNTIFS(CA!B:B,B32,CA!J:J,"Other Than Satisfied")&gt;0,"Other Than Satisfied",
IF(COUNTIFS(CA!B:B,B32,CA!J:J,"Satisfied")=COUNTIFS(CA!B:B,B32),"Satisfied",""))</f>
        <v/>
      </c>
      <c r="F32" s="19" t="str">
        <f>IF(COUNTIFS(CA!B:B,B32,CA!N:N,"High")&gt;0,"High",
IF(COUNTIFS(CA!B:B,B32,CA!N:N,"Moderate")&gt;0,"Moderate",
IF(COUNTIFS(CA!B:B,B32,CA!N:N,"Low")&gt;0,"Low",
"")))</f>
        <v/>
      </c>
      <c r="G32" s="19" t="str">
        <f>IF(COUNTIFS(CA!B:B,B32,CA!Q:Q,"Yes")&gt;0,"Yes",
IF(COUNTIFS(CA!B:B,B32,CA!Q:Q,"No")&gt;0,"No",
IF(COUNTIFS(CA!B:B,B32,CA!Q:Q,"None")&gt;0,"None",
"")))</f>
        <v/>
      </c>
      <c r="H32" s="19" t="str">
        <f>IF(COUNTIFS(CA!B:B,B32,CA!T:T,"Other Than Satisfied")&gt;0,"Other Than Satisfied","")</f>
        <v/>
      </c>
      <c r="I32" s="19" t="str">
        <f>IF(COUNTIFS(CA!B:B,B32,CA!U:U,"High")&gt;0,"High",
IF(COUNTIFS(CA!B:B,B32,CA!U:U,"Moderate")&gt;0,"Moderate",
IF(COUNTIFS(CA!B:B,B32,CA!U:U,"Low")&gt;0,"Low",
"")))</f>
        <v/>
      </c>
    </row>
    <row r="33" spans="1:9" s="6" customFormat="1" ht="14.1" customHeight="1" x14ac:dyDescent="0.3">
      <c r="A33" s="17" t="s">
        <v>308</v>
      </c>
      <c r="B33" s="5" t="s">
        <v>353</v>
      </c>
      <c r="C33" s="5" t="s">
        <v>89</v>
      </c>
      <c r="D33" s="19" t="str">
        <f>IF(COUNTIFS(CA!B:B,B33)=COUNTIFS(CA!B:B,B33,CA!I:I,"Not Applicable"),"Not Applicable",
IF(COUNTIFS(CA!B:B,B33)=COUNTIFS(CA!B:B,B33,CA!I:I,"Planned"),"Planned",
IF(COUNTIFS(CA!B:B,B33)=COUNTIFS(CA!B:B,B33,CA!I:I,"Alternative Implementation"),"Alternative Implementation",
IF(COUNTIFS(CA!B:B,B33,CA!I:I,"Partially Implemented")&gt;0,"Partially Implemented",
IF(COUNTIFS(CA!B:B,B33,CA!I:I,"Planned")&gt;0,"Planned",
IF(COUNTIFS(CA!B:B,B33,CA!I:I,"Alternative Implementation")&gt;0,"Alternative Implementation",
IF(COUNTIFS(CA!B:B,B33,CA!I:I,"Implemented")&gt;0,"Implemented",
"")))))))</f>
        <v/>
      </c>
      <c r="E33" s="20" t="str">
        <f>IF(COUNTIFS(CA!B:B,B33,CA!J:J,"Other Than Satisfied")&gt;0,"Other Than Satisfied",
IF(COUNTIFS(CA!B:B,B33,CA!J:J,"Satisfied")=COUNTIFS(CA!B:B,B33),"Satisfied",""))</f>
        <v/>
      </c>
      <c r="F33" s="19" t="str">
        <f>IF(COUNTIFS(CA!B:B,B33,CA!N:N,"High")&gt;0,"High",
IF(COUNTIFS(CA!B:B,B33,CA!N:N,"Moderate")&gt;0,"Moderate",
IF(COUNTIFS(CA!B:B,B33,CA!N:N,"Low")&gt;0,"Low",
"")))</f>
        <v/>
      </c>
      <c r="G33" s="19" t="str">
        <f>IF(COUNTIFS(CA!B:B,B33,CA!Q:Q,"Yes")&gt;0,"Yes",
IF(COUNTIFS(CA!B:B,B33,CA!Q:Q,"No")&gt;0,"No",
IF(COUNTIFS(CA!B:B,B33,CA!Q:Q,"None")&gt;0,"None",
"")))</f>
        <v/>
      </c>
      <c r="H33" s="19" t="str">
        <f>IF(COUNTIFS(CA!B:B,B33,CA!T:T,"Other Than Satisfied")&gt;0,"Other Than Satisfied","")</f>
        <v/>
      </c>
      <c r="I33" s="19" t="str">
        <f>IF(COUNTIFS(CA!B:B,B33,CA!U:U,"High")&gt;0,"High",
IF(COUNTIFS(CA!B:B,B33,CA!U:U,"Moderate")&gt;0,"Moderate",
IF(COUNTIFS(CA!B:B,B33,CA!U:U,"Low")&gt;0,"Low",
"")))</f>
        <v/>
      </c>
    </row>
    <row r="34" spans="1:9" s="1" customFormat="1" ht="14.1" customHeight="1" x14ac:dyDescent="0.3">
      <c r="A34" s="16" t="s">
        <v>308</v>
      </c>
      <c r="B34" s="3" t="s">
        <v>90</v>
      </c>
      <c r="C34" s="3" t="s">
        <v>91</v>
      </c>
      <c r="D34" s="19" t="str">
        <f>IF(COUNTIFS(CA!B:B,B34)=COUNTIFS(CA!B:B,B34,CA!I:I,"Not Applicable"),"Not Applicable",
IF(COUNTIFS(CA!B:B,B34)=COUNTIFS(CA!B:B,B34,CA!I:I,"Planned"),"Planned",
IF(COUNTIFS(CA!B:B,B34)=COUNTIFS(CA!B:B,B34,CA!I:I,"Alternative Implementation"),"Alternative Implementation",
IF(COUNTIFS(CA!B:B,B34,CA!I:I,"Partially Implemented")&gt;0,"Partially Implemented",
IF(COUNTIFS(CA!B:B,B34,CA!I:I,"Planned")&gt;0,"Planned",
IF(COUNTIFS(CA!B:B,B34,CA!I:I,"Alternative Implementation")&gt;0,"Alternative Implementation",
IF(COUNTIFS(CA!B:B,B34,CA!I:I,"Implemented")&gt;0,"Implemented",
"")))))))</f>
        <v/>
      </c>
      <c r="E34" s="20" t="str">
        <f>IF(COUNTIFS(CA!B:B,B34,CA!J:J,"Other Than Satisfied")&gt;0,"Other Than Satisfied",
IF(COUNTIFS(CA!B:B,B34,CA!J:J,"Satisfied")=COUNTIFS(CA!B:B,B34),"Satisfied",""))</f>
        <v/>
      </c>
      <c r="F34" s="19" t="str">
        <f>IF(COUNTIFS(CA!B:B,B34,CA!N:N,"High")&gt;0,"High",
IF(COUNTIFS(CA!B:B,B34,CA!N:N,"Moderate")&gt;0,"Moderate",
IF(COUNTIFS(CA!B:B,B34,CA!N:N,"Low")&gt;0,"Low",
"")))</f>
        <v/>
      </c>
      <c r="G34" s="19" t="str">
        <f>IF(COUNTIFS(CA!B:B,B34,CA!Q:Q,"Yes")&gt;0,"Yes",
IF(COUNTIFS(CA!B:B,B34,CA!Q:Q,"No")&gt;0,"No",
IF(COUNTIFS(CA!B:B,B34,CA!Q:Q,"None")&gt;0,"None",
"")))</f>
        <v/>
      </c>
      <c r="H34" s="19" t="str">
        <f>IF(COUNTIFS(CA!B:B,B34,CA!T:T,"Other Than Satisfied")&gt;0,"Other Than Satisfied","")</f>
        <v/>
      </c>
      <c r="I34" s="19" t="str">
        <f>IF(COUNTIFS(CA!B:B,B34,CA!U:U,"High")&gt;0,"High",
IF(COUNTIFS(CA!B:B,B34,CA!U:U,"Moderate")&gt;0,"Moderate",
IF(COUNTIFS(CA!B:B,B34,CA!U:U,"Low")&gt;0,"Low",
"")))</f>
        <v/>
      </c>
    </row>
    <row r="35" spans="1:9" s="6" customFormat="1" ht="14.1" customHeight="1" x14ac:dyDescent="0.3">
      <c r="A35" s="16" t="s">
        <v>308</v>
      </c>
      <c r="B35" s="3" t="s">
        <v>92</v>
      </c>
      <c r="C35" s="3" t="s">
        <v>93</v>
      </c>
      <c r="D35" s="19" t="str">
        <f>IF(COUNTIFS(CA!B:B,B35)=COUNTIFS(CA!B:B,B35,CA!I:I,"Not Applicable"),"Not Applicable",
IF(COUNTIFS(CA!B:B,B35)=COUNTIFS(CA!B:B,B35,CA!I:I,"Planned"),"Planned",
IF(COUNTIFS(CA!B:B,B35)=COUNTIFS(CA!B:B,B35,CA!I:I,"Alternative Implementation"),"Alternative Implementation",
IF(COUNTIFS(CA!B:B,B35,CA!I:I,"Partially Implemented")&gt;0,"Partially Implemented",
IF(COUNTIFS(CA!B:B,B35,CA!I:I,"Planned")&gt;0,"Planned",
IF(COUNTIFS(CA!B:B,B35,CA!I:I,"Alternative Implementation")&gt;0,"Alternative Implementation",
IF(COUNTIFS(CA!B:B,B35,CA!I:I,"Implemented")&gt;0,"Implemented",
"")))))))</f>
        <v/>
      </c>
      <c r="E35" s="20" t="str">
        <f>IF(COUNTIFS(CA!B:B,B35,CA!J:J,"Other Than Satisfied")&gt;0,"Other Than Satisfied",
IF(COUNTIFS(CA!B:B,B35,CA!J:J,"Satisfied")=COUNTIFS(CA!B:B,B35),"Satisfied",""))</f>
        <v/>
      </c>
      <c r="F35" s="19" t="str">
        <f>IF(COUNTIFS(CA!B:B,B35,CA!N:N,"High")&gt;0,"High",
IF(COUNTIFS(CA!B:B,B35,CA!N:N,"Moderate")&gt;0,"Moderate",
IF(COUNTIFS(CA!B:B,B35,CA!N:N,"Low")&gt;0,"Low",
"")))</f>
        <v/>
      </c>
      <c r="G35" s="19" t="str">
        <f>IF(COUNTIFS(CA!B:B,B35,CA!Q:Q,"Yes")&gt;0,"Yes",
IF(COUNTIFS(CA!B:B,B35,CA!Q:Q,"No")&gt;0,"No",
IF(COUNTIFS(CA!B:B,B35,CA!Q:Q,"None")&gt;0,"None",
"")))</f>
        <v/>
      </c>
      <c r="H35" s="19" t="str">
        <f>IF(COUNTIFS(CA!B:B,B35,CA!T:T,"Other Than Satisfied")&gt;0,"Other Than Satisfied","")</f>
        <v/>
      </c>
      <c r="I35" s="19" t="str">
        <f>IF(COUNTIFS(CA!B:B,B35,CA!U:U,"High")&gt;0,"High",
IF(COUNTIFS(CA!B:B,B35,CA!U:U,"Moderate")&gt;0,"Moderate",
IF(COUNTIFS(CA!B:B,B35,CA!U:U,"Low")&gt;0,"Low",
"")))</f>
        <v/>
      </c>
    </row>
    <row r="36" spans="1:9" s="6" customFormat="1" ht="14.1" customHeight="1" x14ac:dyDescent="0.3">
      <c r="A36" s="16" t="s">
        <v>308</v>
      </c>
      <c r="B36" s="3" t="s">
        <v>94</v>
      </c>
      <c r="C36" s="3" t="s">
        <v>95</v>
      </c>
      <c r="D36" s="19" t="str">
        <f>IF(COUNTIFS(CA!B:B,B36)=COUNTIFS(CA!B:B,B36,CA!I:I,"Not Applicable"),"Not Applicable",
IF(COUNTIFS(CA!B:B,B36)=COUNTIFS(CA!B:B,B36,CA!I:I,"Planned"),"Planned",
IF(COUNTIFS(CA!B:B,B36)=COUNTIFS(CA!B:B,B36,CA!I:I,"Alternative Implementation"),"Alternative Implementation",
IF(COUNTIFS(CA!B:B,B36,CA!I:I,"Partially Implemented")&gt;0,"Partially Implemented",
IF(COUNTIFS(CA!B:B,B36,CA!I:I,"Planned")&gt;0,"Planned",
IF(COUNTIFS(CA!B:B,B36,CA!I:I,"Alternative Implementation")&gt;0,"Alternative Implementation",
IF(COUNTIFS(CA!B:B,B36,CA!I:I,"Implemented")&gt;0,"Implemented",
"")))))))</f>
        <v/>
      </c>
      <c r="E36" s="20" t="str">
        <f>IF(COUNTIFS(CA!B:B,B36,CA!J:J,"Other Than Satisfied")&gt;0,"Other Than Satisfied",
IF(COUNTIFS(CA!B:B,B36,CA!J:J,"Satisfied")=COUNTIFS(CA!B:B,B36),"Satisfied",""))</f>
        <v/>
      </c>
      <c r="F36" s="19" t="str">
        <f>IF(COUNTIFS(CA!B:B,B36,CA!N:N,"High")&gt;0,"High",
IF(COUNTIFS(CA!B:B,B36,CA!N:N,"Moderate")&gt;0,"Moderate",
IF(COUNTIFS(CA!B:B,B36,CA!N:N,"Low")&gt;0,"Low",
"")))</f>
        <v/>
      </c>
      <c r="G36" s="19" t="str">
        <f>IF(COUNTIFS(CA!B:B,B36,CA!Q:Q,"Yes")&gt;0,"Yes",
IF(COUNTIFS(CA!B:B,B36,CA!Q:Q,"No")&gt;0,"No",
IF(COUNTIFS(CA!B:B,B36,CA!Q:Q,"None")&gt;0,"None",
"")))</f>
        <v/>
      </c>
      <c r="H36" s="19" t="str">
        <f>IF(COUNTIFS(CA!B:B,B36,CA!T:T,"Other Than Satisfied")&gt;0,"Other Than Satisfied","")</f>
        <v/>
      </c>
      <c r="I36" s="19" t="str">
        <f>IF(COUNTIFS(CA!B:B,B36,CA!U:U,"High")&gt;0,"High",
IF(COUNTIFS(CA!B:B,B36,CA!U:U,"Moderate")&gt;0,"Moderate",
IF(COUNTIFS(CA!B:B,B36,CA!U:U,"Low")&gt;0,"Low",
"")))</f>
        <v/>
      </c>
    </row>
    <row r="37" spans="1:9" s="6" customFormat="1" ht="14.1" customHeight="1" x14ac:dyDescent="0.3">
      <c r="A37" s="16" t="s">
        <v>308</v>
      </c>
      <c r="B37" s="3" t="s">
        <v>96</v>
      </c>
      <c r="C37" s="3" t="s">
        <v>97</v>
      </c>
      <c r="D37" s="19" t="str">
        <f>IF(COUNTIFS(CA!B:B,B37)=COUNTIFS(CA!B:B,B37,CA!I:I,"Not Applicable"),"Not Applicable",
IF(COUNTIFS(CA!B:B,B37)=COUNTIFS(CA!B:B,B37,CA!I:I,"Planned"),"Planned",
IF(COUNTIFS(CA!B:B,B37)=COUNTIFS(CA!B:B,B37,CA!I:I,"Alternative Implementation"),"Alternative Implementation",
IF(COUNTIFS(CA!B:B,B37,CA!I:I,"Partially Implemented")&gt;0,"Partially Implemented",
IF(COUNTIFS(CA!B:B,B37,CA!I:I,"Planned")&gt;0,"Planned",
IF(COUNTIFS(CA!B:B,B37,CA!I:I,"Alternative Implementation")&gt;0,"Alternative Implementation",
IF(COUNTIFS(CA!B:B,B37,CA!I:I,"Implemented")&gt;0,"Implemented",
"")))))))</f>
        <v/>
      </c>
      <c r="E37" s="20" t="str">
        <f>IF(COUNTIFS(CA!B:B,B37,CA!J:J,"Other Than Satisfied")&gt;0,"Other Than Satisfied",
IF(COUNTIFS(CA!B:B,B37,CA!J:J,"Satisfied")=COUNTIFS(CA!B:B,B37),"Satisfied",""))</f>
        <v/>
      </c>
      <c r="F37" s="19" t="str">
        <f>IF(COUNTIFS(CA!B:B,B37,CA!N:N,"High")&gt;0,"High",
IF(COUNTIFS(CA!B:B,B37,CA!N:N,"Moderate")&gt;0,"Moderate",
IF(COUNTIFS(CA!B:B,B37,CA!N:N,"Low")&gt;0,"Low",
"")))</f>
        <v/>
      </c>
      <c r="G37" s="19" t="str">
        <f>IF(COUNTIFS(CA!B:B,B37,CA!Q:Q,"Yes")&gt;0,"Yes",
IF(COUNTIFS(CA!B:B,B37,CA!Q:Q,"No")&gt;0,"No",
IF(COUNTIFS(CA!B:B,B37,CA!Q:Q,"None")&gt;0,"None",
"")))</f>
        <v/>
      </c>
      <c r="H37" s="19" t="str">
        <f>IF(COUNTIFS(CA!B:B,B37,CA!T:T,"Other Than Satisfied")&gt;0,"Other Than Satisfied","")</f>
        <v/>
      </c>
      <c r="I37" s="19" t="str">
        <f>IF(COUNTIFS(CA!B:B,B37,CA!U:U,"High")&gt;0,"High",
IF(COUNTIFS(CA!B:B,B37,CA!U:U,"Moderate")&gt;0,"Moderate",
IF(COUNTIFS(CA!B:B,B37,CA!U:U,"Low")&gt;0,"Low",
"")))</f>
        <v/>
      </c>
    </row>
    <row r="38" spans="1:9" s="1" customFormat="1" ht="14.1" customHeight="1" x14ac:dyDescent="0.3">
      <c r="A38" s="16" t="s">
        <v>308</v>
      </c>
      <c r="B38" s="3" t="s">
        <v>98</v>
      </c>
      <c r="C38" s="3" t="s">
        <v>99</v>
      </c>
      <c r="D38" s="19" t="str">
        <f>IF(COUNTIFS(CA!B:B,B38)=COUNTIFS(CA!B:B,B38,CA!I:I,"Not Applicable"),"Not Applicable",
IF(COUNTIFS(CA!B:B,B38)=COUNTIFS(CA!B:B,B38,CA!I:I,"Planned"),"Planned",
IF(COUNTIFS(CA!B:B,B38)=COUNTIFS(CA!B:B,B38,CA!I:I,"Alternative Implementation"),"Alternative Implementation",
IF(COUNTIFS(CA!B:B,B38,CA!I:I,"Partially Implemented")&gt;0,"Partially Implemented",
IF(COUNTIFS(CA!B:B,B38,CA!I:I,"Planned")&gt;0,"Planned",
IF(COUNTIFS(CA!B:B,B38,CA!I:I,"Alternative Implementation")&gt;0,"Alternative Implementation",
IF(COUNTIFS(CA!B:B,B38,CA!I:I,"Implemented")&gt;0,"Implemented",
"")))))))</f>
        <v/>
      </c>
      <c r="E38" s="20" t="str">
        <f>IF(COUNTIFS(CA!B:B,B38,CA!J:J,"Other Than Satisfied")&gt;0,"Other Than Satisfied",
IF(COUNTIFS(CA!B:B,B38,CA!J:J,"Satisfied")=COUNTIFS(CA!B:B,B38),"Satisfied",""))</f>
        <v/>
      </c>
      <c r="F38" s="19" t="str">
        <f>IF(COUNTIFS(CA!B:B,B38,CA!N:N,"High")&gt;0,"High",
IF(COUNTIFS(CA!B:B,B38,CA!N:N,"Moderate")&gt;0,"Moderate",
IF(COUNTIFS(CA!B:B,B38,CA!N:N,"Low")&gt;0,"Low",
"")))</f>
        <v/>
      </c>
      <c r="G38" s="19" t="str">
        <f>IF(COUNTIFS(CA!B:B,B38,CA!Q:Q,"Yes")&gt;0,"Yes",
IF(COUNTIFS(CA!B:B,B38,CA!Q:Q,"No")&gt;0,"No",
IF(COUNTIFS(CA!B:B,B38,CA!Q:Q,"None")&gt;0,"None",
"")))</f>
        <v/>
      </c>
      <c r="H38" s="19" t="str">
        <f>IF(COUNTIFS(CA!B:B,B38,CA!T:T,"Other Than Satisfied")&gt;0,"Other Than Satisfied","")</f>
        <v/>
      </c>
      <c r="I38" s="19" t="str">
        <f>IF(COUNTIFS(CA!B:B,B38,CA!U:U,"High")&gt;0,"High",
IF(COUNTIFS(CA!B:B,B38,CA!U:U,"Moderate")&gt;0,"Moderate",
IF(COUNTIFS(CA!B:B,B38,CA!U:U,"Low")&gt;0,"Low",
"")))</f>
        <v/>
      </c>
    </row>
    <row r="39" spans="1:9" s="1" customFormat="1" ht="14.1" customHeight="1" x14ac:dyDescent="0.3">
      <c r="A39" s="139"/>
      <c r="B39" s="141"/>
      <c r="C39" s="141" t="s">
        <v>100</v>
      </c>
      <c r="D39" s="142"/>
      <c r="E39" s="142"/>
      <c r="F39" s="142"/>
      <c r="G39" s="142"/>
      <c r="H39" s="142"/>
      <c r="I39" s="142"/>
    </row>
    <row r="40" spans="1:9" s="1" customFormat="1" ht="14.1" customHeight="1" x14ac:dyDescent="0.3">
      <c r="A40" s="16" t="s">
        <v>309</v>
      </c>
      <c r="B40" s="3" t="s">
        <v>101</v>
      </c>
      <c r="C40" s="3" t="s">
        <v>102</v>
      </c>
      <c r="D40" s="19" t="str">
        <f>IF(COUNTIFS(CM!B:B,B40)=COUNTIFS(CM!B:B,B40,CM!I:I,"Not Applicable"),"Not Applicable",
IF(COUNTIFS(CM!B:B,B40)=COUNTIFS(CM!B:B,B40,CM!I:I,"Planned"),"Planned",
IF(COUNTIFS(CM!B:B,B40)=COUNTIFS(CM!B:B,B40,CM!I:I,"Alternative Implementation"),"Alternative Implementation",
IF(COUNTIFS(CM!B:B,B40,CM!I:I,"Partially Implemented")&gt;0,"Partially Implemented",
IF(COUNTIFS(CM!B:B,B40,CM!I:I,"Planned")&gt;0,"Planned",
IF(COUNTIFS(CM!B:B,B40,CM!I:I,"Alternative Implementation")&gt;0,"Alternative Implementation",
IF(COUNTIFS(CM!B:B,B40,CM!I:I,"Implemented")&gt;0,"Implemented",
"")))))))</f>
        <v/>
      </c>
      <c r="E40" s="20" t="str">
        <f>IF(COUNTIFS(CM!B:B,B40,CM!J:J,"Other Than Satisfied")&gt;0,"Other Than Satisfied",
IF(COUNTIFS(CM!B:B,B40,CM!J:J,"Satisfied")=COUNTIFS(CM!B:B,B40),"Satisfied",""))</f>
        <v/>
      </c>
      <c r="F40" s="19" t="str">
        <f>IF(COUNTIFS(CM!B:B,B40,CM!N:N,"High")&gt;0,"High",
IF(COUNTIFS(CM!B:B,B40,CM!N:N,"Moderate")&gt;0,"Moderate",
IF(COUNTIFS(CM!B:B,B40,CM!N:N,"Low")&gt;0,"Low",
"")))</f>
        <v/>
      </c>
      <c r="G40" s="19" t="str">
        <f>IF(COUNTIFS(CM!B:B,B40,CM!Q:Q,"Yes")&gt;0,"Yes",
IF(COUNTIFS(CM!B:B,B40,CM!Q:Q,"No")&gt;0,"No",
IF(COUNTIFS(CM!B:B,B40,CM!Q:Q,"None")&gt;0,"None",
"")))</f>
        <v/>
      </c>
      <c r="H40" s="19" t="str">
        <f>IF(COUNTIFS(CM!B:B,B40,CM!T:T,"Other Than Satisfied")&gt;0,"Other Than Satisfied","")</f>
        <v/>
      </c>
      <c r="I40" s="19" t="str">
        <f>IF(COUNTIFS(CM!B:B,B40,CM!U:U,"High")&gt;0,"High",
IF(COUNTIFS(CM!B:B,B40,CM!U:U,"Moderate")&gt;0,"Moderate",
IF(COUNTIFS(CM!B:B,B40,CM!U:U,"Low")&gt;0,"Low",
"")))</f>
        <v/>
      </c>
    </row>
    <row r="41" spans="1:9" s="1" customFormat="1" ht="14.1" customHeight="1" x14ac:dyDescent="0.3">
      <c r="A41" s="16" t="s">
        <v>309</v>
      </c>
      <c r="B41" s="3" t="s">
        <v>103</v>
      </c>
      <c r="C41" s="3" t="s">
        <v>104</v>
      </c>
      <c r="D41" s="19" t="str">
        <f>IF(COUNTIFS(CM!B:B,B41)=COUNTIFS(CM!B:B,B41,CM!I:I,"Not Applicable"),"Not Applicable",
IF(COUNTIFS(CM!B:B,B41)=COUNTIFS(CM!B:B,B41,CM!I:I,"Planned"),"Planned",
IF(COUNTIFS(CM!B:B,B41)=COUNTIFS(CM!B:B,B41,CM!I:I,"Alternative Implementation"),"Alternative Implementation",
IF(COUNTIFS(CM!B:B,B41,CM!I:I,"Partially Implemented")&gt;0,"Partially Implemented",
IF(COUNTIFS(CM!B:B,B41,CM!I:I,"Planned")&gt;0,"Planned",
IF(COUNTIFS(CM!B:B,B41,CM!I:I,"Alternative Implementation")&gt;0,"Alternative Implementation",
IF(COUNTIFS(CM!B:B,B41,CM!I:I,"Implemented")&gt;0,"Implemented",
"")))))))</f>
        <v/>
      </c>
      <c r="E41" s="20" t="str">
        <f>IF(COUNTIFS(CM!B:B,B41,CM!J:J,"Other Than Satisfied")&gt;0,"Other Than Satisfied",
IF(COUNTIFS(CM!B:B,B41,CM!J:J,"Satisfied")=COUNTIFS(CM!B:B,B41),"Satisfied",""))</f>
        <v/>
      </c>
      <c r="F41" s="19" t="str">
        <f>IF(COUNTIFS(CM!B:B,B41,CM!N:N,"High")&gt;0,"High",
IF(COUNTIFS(CM!B:B,B41,CM!N:N,"Moderate")&gt;0,"Moderate",
IF(COUNTIFS(CM!B:B,B41,CM!N:N,"Low")&gt;0,"Low",
"")))</f>
        <v/>
      </c>
      <c r="G41" s="19" t="str">
        <f>IF(COUNTIFS(CM!B:B,B41,CM!Q:Q,"Yes")&gt;0,"Yes",
IF(COUNTIFS(CM!B:B,B41,CM!Q:Q,"No")&gt;0,"No",
IF(COUNTIFS(CM!B:B,B41,CM!Q:Q,"None")&gt;0,"None",
"")))</f>
        <v/>
      </c>
      <c r="H41" s="19" t="str">
        <f>IF(COUNTIFS(CM!B:B,B41,CM!T:T,"Other Than Satisfied")&gt;0,"Other Than Satisfied","")</f>
        <v/>
      </c>
      <c r="I41" s="19" t="str">
        <f>IF(COUNTIFS(CM!B:B,B41,CM!U:U,"High")&gt;0,"High",
IF(COUNTIFS(CM!B:B,B41,CM!U:U,"Moderate")&gt;0,"Moderate",
IF(COUNTIFS(CM!B:B,B41,CM!U:U,"Low")&gt;0,"Low",
"")))</f>
        <v/>
      </c>
    </row>
    <row r="42" spans="1:9" s="1" customFormat="1" ht="14.1" customHeight="1" x14ac:dyDescent="0.3">
      <c r="A42" s="16" t="s">
        <v>309</v>
      </c>
      <c r="B42" s="3" t="s">
        <v>105</v>
      </c>
      <c r="C42" s="3" t="s">
        <v>106</v>
      </c>
      <c r="D42" s="19" t="str">
        <f>IF(COUNTIFS(CM!B:B,B42)=COUNTIFS(CM!B:B,B42,CM!I:I,"Not Applicable"),"Not Applicable",
IF(COUNTIFS(CM!B:B,B42)=COUNTIFS(CM!B:B,B42,CM!I:I,"Planned"),"Planned",
IF(COUNTIFS(CM!B:B,B42)=COUNTIFS(CM!B:B,B42,CM!I:I,"Alternative Implementation"),"Alternative Implementation",
IF(COUNTIFS(CM!B:B,B42,CM!I:I,"Partially Implemented")&gt;0,"Partially Implemented",
IF(COUNTIFS(CM!B:B,B42,CM!I:I,"Planned")&gt;0,"Planned",
IF(COUNTIFS(CM!B:B,B42,CM!I:I,"Alternative Implementation")&gt;0,"Alternative Implementation",
IF(COUNTIFS(CM!B:B,B42,CM!I:I,"Implemented")&gt;0,"Implemented",
"")))))))</f>
        <v/>
      </c>
      <c r="E42" s="20" t="str">
        <f>IF(COUNTIFS(CM!B:B,B42,CM!J:J,"Other Than Satisfied")&gt;0,"Other Than Satisfied",
IF(COUNTIFS(CM!B:B,B42,CM!J:J,"Satisfied")=COUNTIFS(CM!B:B,B42),"Satisfied",""))</f>
        <v/>
      </c>
      <c r="F42" s="19" t="str">
        <f>IF(COUNTIFS(CM!B:B,B42,CM!N:N,"High")&gt;0,"High",
IF(COUNTIFS(CM!B:B,B42,CM!N:N,"Moderate")&gt;0,"Moderate",
IF(COUNTIFS(CM!B:B,B42,CM!N:N,"Low")&gt;0,"Low",
"")))</f>
        <v/>
      </c>
      <c r="G42" s="19" t="str">
        <f>IF(COUNTIFS(CM!B:B,B42,CM!Q:Q,"Yes")&gt;0,"Yes",
IF(COUNTIFS(CM!B:B,B42,CM!Q:Q,"No")&gt;0,"No",
IF(COUNTIFS(CM!B:B,B42,CM!Q:Q,"None")&gt;0,"None",
"")))</f>
        <v/>
      </c>
      <c r="H42" s="19" t="str">
        <f>IF(COUNTIFS(CM!B:B,B42,CM!T:T,"Other Than Satisfied")&gt;0,"Other Than Satisfied","")</f>
        <v/>
      </c>
      <c r="I42" s="19" t="str">
        <f>IF(COUNTIFS(CM!B:B,B42,CM!U:U,"High")&gt;0,"High",
IF(COUNTIFS(CM!B:B,B42,CM!U:U,"Moderate")&gt;0,"Moderate",
IF(COUNTIFS(CM!B:B,B42,CM!U:U,"Low")&gt;0,"Low",
"")))</f>
        <v/>
      </c>
    </row>
    <row r="43" spans="1:9" s="6" customFormat="1" ht="14.1" customHeight="1" x14ac:dyDescent="0.3">
      <c r="A43" s="16" t="s">
        <v>309</v>
      </c>
      <c r="B43" s="3" t="s">
        <v>107</v>
      </c>
      <c r="C43" s="3" t="s">
        <v>108</v>
      </c>
      <c r="D43" s="19" t="str">
        <f>IF(COUNTIFS(CM!B:B,B43)=COUNTIFS(CM!B:B,B43,CM!I:I,"Not Applicable"),"Not Applicable",
IF(COUNTIFS(CM!B:B,B43)=COUNTIFS(CM!B:B,B43,CM!I:I,"Planned"),"Planned",
IF(COUNTIFS(CM!B:B,B43)=COUNTIFS(CM!B:B,B43,CM!I:I,"Alternative Implementation"),"Alternative Implementation",
IF(COUNTIFS(CM!B:B,B43,CM!I:I,"Partially Implemented")&gt;0,"Partially Implemented",
IF(COUNTIFS(CM!B:B,B43,CM!I:I,"Planned")&gt;0,"Planned",
IF(COUNTIFS(CM!B:B,B43,CM!I:I,"Alternative Implementation")&gt;0,"Alternative Implementation",
IF(COUNTIFS(CM!B:B,B43,CM!I:I,"Implemented")&gt;0,"Implemented",
"")))))))</f>
        <v/>
      </c>
      <c r="E43" s="20" t="str">
        <f>IF(COUNTIFS(CM!B:B,B43,CM!J:J,"Other Than Satisfied")&gt;0,"Other Than Satisfied",
IF(COUNTIFS(CM!B:B,B43,CM!J:J,"Satisfied")=COUNTIFS(CM!B:B,B43),"Satisfied",""))</f>
        <v/>
      </c>
      <c r="F43" s="19" t="str">
        <f>IF(COUNTIFS(CM!B:B,B43,CM!N:N,"High")&gt;0,"High",
IF(COUNTIFS(CM!B:B,B43,CM!N:N,"Moderate")&gt;0,"Moderate",
IF(COUNTIFS(CM!B:B,B43,CM!N:N,"Low")&gt;0,"Low",
"")))</f>
        <v/>
      </c>
      <c r="G43" s="19" t="str">
        <f>IF(COUNTIFS(CM!B:B,B43,CM!Q:Q,"Yes")&gt;0,"Yes",
IF(COUNTIFS(CM!B:B,B43,CM!Q:Q,"No")&gt;0,"No",
IF(COUNTIFS(CM!B:B,B43,CM!Q:Q,"None")&gt;0,"None",
"")))</f>
        <v/>
      </c>
      <c r="H43" s="19" t="str">
        <f>IF(COUNTIFS(CM!B:B,B43,CM!T:T,"Other Than Satisfied")&gt;0,"Other Than Satisfied","")</f>
        <v/>
      </c>
      <c r="I43" s="19" t="str">
        <f>IF(COUNTIFS(CM!B:B,B43,CM!U:U,"High")&gt;0,"High",
IF(COUNTIFS(CM!B:B,B43,CM!U:U,"Moderate")&gt;0,"Moderate",
IF(COUNTIFS(CM!B:B,B43,CM!U:U,"Low")&gt;0,"Low",
"")))</f>
        <v/>
      </c>
    </row>
    <row r="44" spans="1:9" s="1" customFormat="1" ht="14.1" customHeight="1" x14ac:dyDescent="0.3">
      <c r="A44" s="16" t="s">
        <v>309</v>
      </c>
      <c r="B44" s="3" t="s">
        <v>109</v>
      </c>
      <c r="C44" s="3" t="s">
        <v>110</v>
      </c>
      <c r="D44" s="19" t="str">
        <f>IF(COUNTIFS(CM!B:B,B44)=COUNTIFS(CM!B:B,B44,CM!I:I,"Not Applicable"),"Not Applicable",
IF(COUNTIFS(CM!B:B,B44)=COUNTIFS(CM!B:B,B44,CM!I:I,"Planned"),"Planned",
IF(COUNTIFS(CM!B:B,B44)=COUNTIFS(CM!B:B,B44,CM!I:I,"Alternative Implementation"),"Alternative Implementation",
IF(COUNTIFS(CM!B:B,B44,CM!I:I,"Partially Implemented")&gt;0,"Partially Implemented",
IF(COUNTIFS(CM!B:B,B44,CM!I:I,"Planned")&gt;0,"Planned",
IF(COUNTIFS(CM!B:B,B44,CM!I:I,"Alternative Implementation")&gt;0,"Alternative Implementation",
IF(COUNTIFS(CM!B:B,B44,CM!I:I,"Implemented")&gt;0,"Implemented",
"")))))))</f>
        <v/>
      </c>
      <c r="E44" s="20" t="str">
        <f>IF(COUNTIFS(CM!B:B,B44,CM!J:J,"Other Than Satisfied")&gt;0,"Other Than Satisfied",
IF(COUNTIFS(CM!B:B,B44,CM!J:J,"Satisfied")=COUNTIFS(CM!B:B,B44),"Satisfied",""))</f>
        <v/>
      </c>
      <c r="F44" s="19" t="str">
        <f>IF(COUNTIFS(CM!B:B,B44,CM!N:N,"High")&gt;0,"High",
IF(COUNTIFS(CM!B:B,B44,CM!N:N,"Moderate")&gt;0,"Moderate",
IF(COUNTIFS(CM!B:B,B44,CM!N:N,"Low")&gt;0,"Low",
"")))</f>
        <v/>
      </c>
      <c r="G44" s="19" t="str">
        <f>IF(COUNTIFS(CM!B:B,B44,CM!Q:Q,"Yes")&gt;0,"Yes",
IF(COUNTIFS(CM!B:B,B44,CM!Q:Q,"No")&gt;0,"No",
IF(COUNTIFS(CM!B:B,B44,CM!Q:Q,"None")&gt;0,"None",
"")))</f>
        <v/>
      </c>
      <c r="H44" s="19" t="str">
        <f>IF(COUNTIFS(CM!B:B,B44,CM!T:T,"Other Than Satisfied")&gt;0,"Other Than Satisfied","")</f>
        <v/>
      </c>
      <c r="I44" s="19" t="str">
        <f>IF(COUNTIFS(CM!B:B,B44,CM!U:U,"High")&gt;0,"High",
IF(COUNTIFS(CM!B:B,B44,CM!U:U,"Moderate")&gt;0,"Moderate",
IF(COUNTIFS(CM!B:B,B44,CM!U:U,"Low")&gt;0,"Low",
"")))</f>
        <v/>
      </c>
    </row>
    <row r="45" spans="1:9" s="1" customFormat="1" ht="14.1" customHeight="1" x14ac:dyDescent="0.3">
      <c r="A45" s="16" t="s">
        <v>309</v>
      </c>
      <c r="B45" s="3" t="s">
        <v>111</v>
      </c>
      <c r="C45" s="3" t="s">
        <v>112</v>
      </c>
      <c r="D45" s="19" t="str">
        <f>IF(COUNTIFS(CM!B:B,B45)=COUNTIFS(CM!B:B,B45,CM!I:I,"Not Applicable"),"Not Applicable",
IF(COUNTIFS(CM!B:B,B45)=COUNTIFS(CM!B:B,B45,CM!I:I,"Planned"),"Planned",
IF(COUNTIFS(CM!B:B,B45)=COUNTIFS(CM!B:B,B45,CM!I:I,"Alternative Implementation"),"Alternative Implementation",
IF(COUNTIFS(CM!B:B,B45,CM!I:I,"Partially Implemented")&gt;0,"Partially Implemented",
IF(COUNTIFS(CM!B:B,B45,CM!I:I,"Planned")&gt;0,"Planned",
IF(COUNTIFS(CM!B:B,B45,CM!I:I,"Alternative Implementation")&gt;0,"Alternative Implementation",
IF(COUNTIFS(CM!B:B,B45,CM!I:I,"Implemented")&gt;0,"Implemented",
"")))))))</f>
        <v/>
      </c>
      <c r="E45" s="20" t="str">
        <f>IF(COUNTIFS(CM!B:B,B45,CM!J:J,"Other Than Satisfied")&gt;0,"Other Than Satisfied",
IF(COUNTIFS(CM!B:B,B45,CM!J:J,"Satisfied")=COUNTIFS(CM!B:B,B45),"Satisfied",""))</f>
        <v/>
      </c>
      <c r="F45" s="19" t="str">
        <f>IF(COUNTIFS(CM!B:B,B45,CM!N:N,"High")&gt;0,"High",
IF(COUNTIFS(CM!B:B,B45,CM!N:N,"Moderate")&gt;0,"Moderate",
IF(COUNTIFS(CM!B:B,B45,CM!N:N,"Low")&gt;0,"Low",
"")))</f>
        <v/>
      </c>
      <c r="G45" s="19" t="str">
        <f>IF(COUNTIFS(CM!B:B,B45,CM!Q:Q,"Yes")&gt;0,"Yes",
IF(COUNTIFS(CM!B:B,B45,CM!Q:Q,"No")&gt;0,"No",
IF(COUNTIFS(CM!B:B,B45,CM!Q:Q,"None")&gt;0,"None",
"")))</f>
        <v/>
      </c>
      <c r="H45" s="19" t="str">
        <f>IF(COUNTIFS(CM!B:B,B45,CM!T:T,"Other Than Satisfied")&gt;0,"Other Than Satisfied","")</f>
        <v/>
      </c>
      <c r="I45" s="19" t="str">
        <f>IF(COUNTIFS(CM!B:B,B45,CM!U:U,"High")&gt;0,"High",
IF(COUNTIFS(CM!B:B,B45,CM!U:U,"Moderate")&gt;0,"Moderate",
IF(COUNTIFS(CM!B:B,B45,CM!U:U,"Low")&gt;0,"Low",
"")))</f>
        <v/>
      </c>
    </row>
    <row r="46" spans="1:9" s="1" customFormat="1" ht="14.1" customHeight="1" x14ac:dyDescent="0.3">
      <c r="A46" s="16" t="s">
        <v>309</v>
      </c>
      <c r="B46" s="5" t="s">
        <v>1984</v>
      </c>
      <c r="C46" s="5" t="s">
        <v>1985</v>
      </c>
      <c r="D46" s="19"/>
      <c r="E46" s="20"/>
      <c r="F46" s="19"/>
      <c r="G46" s="19"/>
      <c r="H46" s="19"/>
      <c r="I46" s="19"/>
    </row>
    <row r="47" spans="1:9" s="1" customFormat="1" ht="14.1" customHeight="1" x14ac:dyDescent="0.3">
      <c r="A47" s="16" t="s">
        <v>309</v>
      </c>
      <c r="B47" s="3" t="s">
        <v>113</v>
      </c>
      <c r="C47" s="3" t="s">
        <v>114</v>
      </c>
      <c r="D47" s="19" t="str">
        <f>IF(COUNTIFS(CM!B:B,B47)=COUNTIFS(CM!B:B,B47,CM!I:I,"Not Applicable"),"Not Applicable",
IF(COUNTIFS(CM!B:B,B47)=COUNTIFS(CM!B:B,B47,CM!I:I,"Planned"),"Planned",
IF(COUNTIFS(CM!B:B,B47)=COUNTIFS(CM!B:B,B47,CM!I:I,"Alternative Implementation"),"Alternative Implementation",
IF(COUNTIFS(CM!B:B,B47,CM!I:I,"Partially Implemented")&gt;0,"Partially Implemented",
IF(COUNTIFS(CM!B:B,B47,CM!I:I,"Planned")&gt;0,"Planned",
IF(COUNTIFS(CM!B:B,B47,CM!I:I,"Alternative Implementation")&gt;0,"Alternative Implementation",
IF(COUNTIFS(CM!B:B,B47,CM!I:I,"Implemented")&gt;0,"Implemented",
"")))))))</f>
        <v/>
      </c>
      <c r="E47" s="20" t="str">
        <f>IF(COUNTIFS(CM!B:B,B47,CM!J:J,"Other Than Satisfied")&gt;0,"Other Than Satisfied",
IF(COUNTIFS(CM!B:B,B47,CM!J:J,"Satisfied")=COUNTIFS(CM!B:B,B47),"Satisfied",""))</f>
        <v/>
      </c>
      <c r="F47" s="19" t="str">
        <f>IF(COUNTIFS(CM!B:B,B47,CM!N:N,"High")&gt;0,"High",
IF(COUNTIFS(CM!B:B,B47,CM!N:N,"Moderate")&gt;0,"Moderate",
IF(COUNTIFS(CM!B:B,B47,CM!N:N,"Low")&gt;0,"Low",
"")))</f>
        <v/>
      </c>
      <c r="G47" s="19" t="str">
        <f>IF(COUNTIFS(CM!B:B,B47,CM!Q:Q,"Yes")&gt;0,"Yes",
IF(COUNTIFS(CM!B:B,B47,CM!Q:Q,"No")&gt;0,"No",
IF(COUNTIFS(CM!B:B,B47,CM!Q:Q,"None")&gt;0,"None",
"")))</f>
        <v/>
      </c>
      <c r="H47" s="19" t="str">
        <f>IF(COUNTIFS(CM!B:B,B47,CM!T:T,"Other Than Satisfied")&gt;0,"Other Than Satisfied","")</f>
        <v/>
      </c>
      <c r="I47" s="19" t="str">
        <f>IF(COUNTIFS(CM!B:B,B47,CM!U:U,"High")&gt;0,"High",
IF(COUNTIFS(CM!B:B,B47,CM!U:U,"Moderate")&gt;0,"Moderate",
IF(COUNTIFS(CM!B:B,B47,CM!U:U,"Low")&gt;0,"Low",
"")))</f>
        <v/>
      </c>
    </row>
    <row r="48" spans="1:9" s="1" customFormat="1" ht="14.1" customHeight="1" x14ac:dyDescent="0.3">
      <c r="A48" s="139"/>
      <c r="B48" s="141"/>
      <c r="C48" s="141" t="s">
        <v>115</v>
      </c>
      <c r="D48" s="142"/>
      <c r="E48" s="142"/>
      <c r="F48" s="142"/>
      <c r="G48" s="142"/>
      <c r="H48" s="142"/>
      <c r="I48" s="142"/>
    </row>
    <row r="49" spans="1:9" s="1" customFormat="1" ht="14.1" customHeight="1" x14ac:dyDescent="0.3">
      <c r="A49" s="16" t="s">
        <v>310</v>
      </c>
      <c r="B49" s="3" t="s">
        <v>116</v>
      </c>
      <c r="C49" s="3" t="s">
        <v>117</v>
      </c>
      <c r="D49" s="19" t="str">
        <f>IF(COUNTIFS(CP!B:B,B49)=COUNTIFS(CP!B:B,B49,CP!I:I,"Not Applicable"),"Not Applicable",
IF(COUNTIFS(CP!B:B,B49)=COUNTIFS(CP!B:B,B49,CP!I:I,"Planned"),"Planned",
IF(COUNTIFS(CP!B:B,B49)=COUNTIFS(CP!B:B,B49,CP!I:I,"Alternative Implementation"),"Alternative Implementation",
IF(COUNTIFS(CP!B:B,B49,CP!I:I,"Partially Implemented")&gt;0,"Partially Implemented",
IF(COUNTIFS(CP!B:B,B49,CP!I:I,"Planned")&gt;0,"Planned",
IF(COUNTIFS(CP!B:B,B49,CP!I:I,"Alternative Implementation")&gt;0,"Alternative Implementation",
IF(COUNTIFS(CP!B:B,B49,CP!I:I,"Implemented")&gt;0,"Implemented",
"")))))))</f>
        <v/>
      </c>
      <c r="E49" s="20" t="str">
        <f>IF(COUNTIFS(CP!B:B,B49,CP!J:J,"Other Than Satisfied")&gt;0,"Other Than Satisfied",
IF(COUNTIFS(CP!B:B,B49,CP!J:J,"Satisfied")=COUNTIFS(CP!B:B,B49),"Satisfied",""))</f>
        <v/>
      </c>
      <c r="F49" s="19" t="str">
        <f>IF(COUNTIFS(CP!B:B,B49,CP!N:N,"High")&gt;0,"High",
IF(COUNTIFS(CP!B:B,B49,CP!N:N,"Moderate")&gt;0,"Moderate",
IF(COUNTIFS(CP!B:B,B49,CP!N:N,"Low")&gt;0,"Low",
"")))</f>
        <v/>
      </c>
      <c r="G49" s="19" t="str">
        <f>IF(COUNTIFS(CP!B:B,B49,CP!Q:Q,"Yes")&gt;0,"Yes",
IF(COUNTIFS(CP!B:B,B49,CP!Q:Q,"No")&gt;0,"No",
IF(COUNTIFS(CP!B:B,B49,CP!Q:Q,"None")&gt;0,"None",
"")))</f>
        <v/>
      </c>
      <c r="H49" s="19" t="str">
        <f>IF(COUNTIFS(CP!B:B,B49,CP!T:T,"Other Than Satisfied")&gt;0,"Other Than Satisfied","")</f>
        <v/>
      </c>
      <c r="I49" s="19" t="str">
        <f>IF(COUNTIFS(CP!B:B,B49,CP!U:U,"High")&gt;0,"High",
IF(COUNTIFS(CP!B:B,B49,CP!U:U,"Moderate")&gt;0,"Moderate",
IF(COUNTIFS(CP!B:B,B49,CP!U:U,"Low")&gt;0,"Low",
"")))</f>
        <v/>
      </c>
    </row>
    <row r="50" spans="1:9" s="1" customFormat="1" ht="14.1" customHeight="1" x14ac:dyDescent="0.3">
      <c r="A50" s="16" t="s">
        <v>310</v>
      </c>
      <c r="B50" s="3" t="s">
        <v>118</v>
      </c>
      <c r="C50" s="3" t="s">
        <v>119</v>
      </c>
      <c r="D50" s="19" t="str">
        <f>IF(COUNTIFS(CP!B:B,B50)=COUNTIFS(CP!B:B,B50,CP!I:I,"Not Applicable"),"Not Applicable",
IF(COUNTIFS(CP!B:B,B50)=COUNTIFS(CP!B:B,B50,CP!I:I,"Planned"),"Planned",
IF(COUNTIFS(CP!B:B,B50)=COUNTIFS(CP!B:B,B50,CP!I:I,"Alternative Implementation"),"Alternative Implementation",
IF(COUNTIFS(CP!B:B,B50,CP!I:I,"Partially Implemented")&gt;0,"Partially Implemented",
IF(COUNTIFS(CP!B:B,B50,CP!I:I,"Planned")&gt;0,"Planned",
IF(COUNTIFS(CP!B:B,B50,CP!I:I,"Alternative Implementation")&gt;0,"Alternative Implementation",
IF(COUNTIFS(CP!B:B,B50,CP!I:I,"Implemented")&gt;0,"Implemented",
"")))))))</f>
        <v/>
      </c>
      <c r="E50" s="20" t="str">
        <f>IF(COUNTIFS(CP!B:B,B50,CP!J:J,"Other Than Satisfied")&gt;0,"Other Than Satisfied",
IF(COUNTIFS(CP!B:B,B50,CP!J:J,"Satisfied")=COUNTIFS(CP!B:B,B50),"Satisfied",""))</f>
        <v/>
      </c>
      <c r="F50" s="19" t="str">
        <f>IF(COUNTIFS(CP!B:B,B50,CP!N:N,"High")&gt;0,"High",
IF(COUNTIFS(CP!B:B,B50,CP!N:N,"Moderate")&gt;0,"Moderate",
IF(COUNTIFS(CP!B:B,B50,CP!N:N,"Low")&gt;0,"Low",
"")))</f>
        <v/>
      </c>
      <c r="G50" s="19" t="str">
        <f>IF(COUNTIFS(CP!B:B,B50,CP!Q:Q,"Yes")&gt;0,"Yes",
IF(COUNTIFS(CP!B:B,B50,CP!Q:Q,"No")&gt;0,"No",
IF(COUNTIFS(CP!B:B,B50,CP!Q:Q,"None")&gt;0,"None",
"")))</f>
        <v/>
      </c>
      <c r="H50" s="19" t="str">
        <f>IF(COUNTIFS(CP!B:B,B50,CP!T:T,"Other Than Satisfied")&gt;0,"Other Than Satisfied","")</f>
        <v/>
      </c>
      <c r="I50" s="19" t="str">
        <f>IF(COUNTIFS(CP!B:B,B50,CP!U:U,"High")&gt;0,"High",
IF(COUNTIFS(CP!B:B,B50,CP!U:U,"Moderate")&gt;0,"Moderate",
IF(COUNTIFS(CP!B:B,B50,CP!U:U,"Low")&gt;0,"Low",
"")))</f>
        <v/>
      </c>
    </row>
    <row r="51" spans="1:9" s="1" customFormat="1" ht="14.1" customHeight="1" x14ac:dyDescent="0.3">
      <c r="A51" s="16" t="s">
        <v>310</v>
      </c>
      <c r="B51" s="3" t="s">
        <v>120</v>
      </c>
      <c r="C51" s="3" t="s">
        <v>121</v>
      </c>
      <c r="D51" s="19" t="str">
        <f>IF(COUNTIFS(CP!B:B,B51)=COUNTIFS(CP!B:B,B51,CP!I:I,"Not Applicable"),"Not Applicable",
IF(COUNTIFS(CP!B:B,B51)=COUNTIFS(CP!B:B,B51,CP!I:I,"Planned"),"Planned",
IF(COUNTIFS(CP!B:B,B51)=COUNTIFS(CP!B:B,B51,CP!I:I,"Alternative Implementation"),"Alternative Implementation",
IF(COUNTIFS(CP!B:B,B51,CP!I:I,"Partially Implemented")&gt;0,"Partially Implemented",
IF(COUNTIFS(CP!B:B,B51,CP!I:I,"Planned")&gt;0,"Planned",
IF(COUNTIFS(CP!B:B,B51,CP!I:I,"Alternative Implementation")&gt;0,"Alternative Implementation",
IF(COUNTIFS(CP!B:B,B51,CP!I:I,"Implemented")&gt;0,"Implemented",
"")))))))</f>
        <v/>
      </c>
      <c r="E51" s="20" t="str">
        <f>IF(COUNTIFS(CP!B:B,B51,CP!J:J,"Other Than Satisfied")&gt;0,"Other Than Satisfied",
IF(COUNTIFS(CP!B:B,B51,CP!J:J,"Satisfied")=COUNTIFS(CP!B:B,B51),"Satisfied",""))</f>
        <v/>
      </c>
      <c r="F51" s="19" t="str">
        <f>IF(COUNTIFS(CP!B:B,B51,CP!N:N,"High")&gt;0,"High",
IF(COUNTIFS(CP!B:B,B51,CP!N:N,"Moderate")&gt;0,"Moderate",
IF(COUNTIFS(CP!B:B,B51,CP!N:N,"Low")&gt;0,"Low",
"")))</f>
        <v/>
      </c>
      <c r="G51" s="19" t="str">
        <f>IF(COUNTIFS(CP!B:B,B51,CP!Q:Q,"Yes")&gt;0,"Yes",
IF(COUNTIFS(CP!B:B,B51,CP!Q:Q,"No")&gt;0,"No",
IF(COUNTIFS(CP!B:B,B51,CP!Q:Q,"None")&gt;0,"None",
"")))</f>
        <v/>
      </c>
      <c r="H51" s="19" t="str">
        <f>IF(COUNTIFS(CP!B:B,B51,CP!T:T,"Other Than Satisfied")&gt;0,"Other Than Satisfied","")</f>
        <v/>
      </c>
      <c r="I51" s="19" t="str">
        <f>IF(COUNTIFS(CP!B:B,B51,CP!U:U,"High")&gt;0,"High",
IF(COUNTIFS(CP!B:B,B51,CP!U:U,"Moderate")&gt;0,"Moderate",
IF(COUNTIFS(CP!B:B,B51,CP!U:U,"Low")&gt;0,"Low",
"")))</f>
        <v/>
      </c>
    </row>
    <row r="52" spans="1:9" s="1" customFormat="1" ht="14.1" customHeight="1" x14ac:dyDescent="0.3">
      <c r="A52" s="16" t="s">
        <v>310</v>
      </c>
      <c r="B52" s="3" t="s">
        <v>122</v>
      </c>
      <c r="C52" s="3" t="s">
        <v>123</v>
      </c>
      <c r="D52" s="19" t="str">
        <f>IF(COUNTIFS(CP!B:B,B52)=COUNTIFS(CP!B:B,B52,CP!I:I,"Not Applicable"),"Not Applicable",
IF(COUNTIFS(CP!B:B,B52)=COUNTIFS(CP!B:B,B52,CP!I:I,"Planned"),"Planned",
IF(COUNTIFS(CP!B:B,B52)=COUNTIFS(CP!B:B,B52,CP!I:I,"Alternative Implementation"),"Alternative Implementation",
IF(COUNTIFS(CP!B:B,B52,CP!I:I,"Partially Implemented")&gt;0,"Partially Implemented",
IF(COUNTIFS(CP!B:B,B52,CP!I:I,"Planned")&gt;0,"Planned",
IF(COUNTIFS(CP!B:B,B52,CP!I:I,"Alternative Implementation")&gt;0,"Alternative Implementation",
IF(COUNTIFS(CP!B:B,B52,CP!I:I,"Implemented")&gt;0,"Implemented",
"")))))))</f>
        <v/>
      </c>
      <c r="E52" s="20" t="str">
        <f>IF(COUNTIFS(CP!B:B,B52,CP!J:J,"Other Than Satisfied")&gt;0,"Other Than Satisfied",
IF(COUNTIFS(CP!B:B,B52,CP!J:J,"Satisfied")=COUNTIFS(CP!B:B,B52),"Satisfied",""))</f>
        <v/>
      </c>
      <c r="F52" s="19" t="str">
        <f>IF(COUNTIFS(CP!B:B,B52,CP!N:N,"High")&gt;0,"High",
IF(COUNTIFS(CP!B:B,B52,CP!N:N,"Moderate")&gt;0,"Moderate",
IF(COUNTIFS(CP!B:B,B52,CP!N:N,"Low")&gt;0,"Low",
"")))</f>
        <v/>
      </c>
      <c r="G52" s="19" t="str">
        <f>IF(COUNTIFS(CP!B:B,B52,CP!Q:Q,"Yes")&gt;0,"Yes",
IF(COUNTIFS(CP!B:B,B52,CP!Q:Q,"No")&gt;0,"No",
IF(COUNTIFS(CP!B:B,B52,CP!Q:Q,"None")&gt;0,"None",
"")))</f>
        <v/>
      </c>
      <c r="H52" s="19" t="str">
        <f>IF(COUNTIFS(CP!B:B,B52,CP!T:T,"Other Than Satisfied")&gt;0,"Other Than Satisfied","")</f>
        <v/>
      </c>
      <c r="I52" s="19" t="str">
        <f>IF(COUNTIFS(CP!B:B,B52,CP!U:U,"High")&gt;0,"High",
IF(COUNTIFS(CP!B:B,B52,CP!U:U,"Moderate")&gt;0,"Moderate",
IF(COUNTIFS(CP!B:B,B52,CP!U:U,"Low")&gt;0,"Low",
"")))</f>
        <v/>
      </c>
    </row>
    <row r="53" spans="1:9" s="1" customFormat="1" ht="14.1" customHeight="1" x14ac:dyDescent="0.3">
      <c r="A53" s="16" t="s">
        <v>310</v>
      </c>
      <c r="B53" s="3" t="s">
        <v>124</v>
      </c>
      <c r="C53" s="3" t="s">
        <v>125</v>
      </c>
      <c r="D53" s="19" t="str">
        <f>IF(COUNTIFS(CP!B:B,B53)=COUNTIFS(CP!B:B,B53,CP!I:I,"Not Applicable"),"Not Applicable",
IF(COUNTIFS(CP!B:B,B53)=COUNTIFS(CP!B:B,B53,CP!I:I,"Planned"),"Planned",
IF(COUNTIFS(CP!B:B,B53)=COUNTIFS(CP!B:B,B53,CP!I:I,"Alternative Implementation"),"Alternative Implementation",
IF(COUNTIFS(CP!B:B,B53,CP!I:I,"Partially Implemented")&gt;0,"Partially Implemented",
IF(COUNTIFS(CP!B:B,B53,CP!I:I,"Planned")&gt;0,"Planned",
IF(COUNTIFS(CP!B:B,B53,CP!I:I,"Alternative Implementation")&gt;0,"Alternative Implementation",
IF(COUNTIFS(CP!B:B,B53,CP!I:I,"Implemented")&gt;0,"Implemented",
"")))))))</f>
        <v/>
      </c>
      <c r="E53" s="20" t="str">
        <f>IF(COUNTIFS(CP!B:B,B53,CP!J:J,"Other Than Satisfied")&gt;0,"Other Than Satisfied",
IF(COUNTIFS(CP!B:B,B53,CP!J:J,"Satisfied")=COUNTIFS(CP!B:B,B53),"Satisfied",""))</f>
        <v/>
      </c>
      <c r="F53" s="19" t="str">
        <f>IF(COUNTIFS(CP!B:B,B53,CP!N:N,"High")&gt;0,"High",
IF(COUNTIFS(CP!B:B,B53,CP!N:N,"Moderate")&gt;0,"Moderate",
IF(COUNTIFS(CP!B:B,B53,CP!N:N,"Low")&gt;0,"Low",
"")))</f>
        <v/>
      </c>
      <c r="G53" s="19" t="str">
        <f>IF(COUNTIFS(CP!B:B,B53,CP!Q:Q,"Yes")&gt;0,"Yes",
IF(COUNTIFS(CP!B:B,B53,CP!Q:Q,"No")&gt;0,"No",
IF(COUNTIFS(CP!B:B,B53,CP!Q:Q,"None")&gt;0,"None",
"")))</f>
        <v/>
      </c>
      <c r="H53" s="19" t="str">
        <f>IF(COUNTIFS(CP!B:B,B53,CP!T:T,"Other Than Satisfied")&gt;0,"Other Than Satisfied","")</f>
        <v/>
      </c>
      <c r="I53" s="19" t="str">
        <f>IF(COUNTIFS(CP!B:B,B53,CP!U:U,"High")&gt;0,"High",
IF(COUNTIFS(CP!B:B,B53,CP!U:U,"Moderate")&gt;0,"Moderate",
IF(COUNTIFS(CP!B:B,B53,CP!U:U,"Low")&gt;0,"Low",
"")))</f>
        <v/>
      </c>
    </row>
    <row r="54" spans="1:9" s="1" customFormat="1" ht="14.1" customHeight="1" x14ac:dyDescent="0.3">
      <c r="A54" s="16" t="s">
        <v>310</v>
      </c>
      <c r="B54" s="3" t="s">
        <v>126</v>
      </c>
      <c r="C54" s="3" t="s">
        <v>127</v>
      </c>
      <c r="D54" s="19" t="str">
        <f>IF(COUNTIFS(CP!B:B,B54)=COUNTIFS(CP!B:B,B54,CP!I:I,"Not Applicable"),"Not Applicable",
IF(COUNTIFS(CP!B:B,B54)=COUNTIFS(CP!B:B,B54,CP!I:I,"Planned"),"Planned",
IF(COUNTIFS(CP!B:B,B54)=COUNTIFS(CP!B:B,B54,CP!I:I,"Alternative Implementation"),"Alternative Implementation",
IF(COUNTIFS(CP!B:B,B54,CP!I:I,"Partially Implemented")&gt;0,"Partially Implemented",
IF(COUNTIFS(CP!B:B,B54,CP!I:I,"Planned")&gt;0,"Planned",
IF(COUNTIFS(CP!B:B,B54,CP!I:I,"Alternative Implementation")&gt;0,"Alternative Implementation",
IF(COUNTIFS(CP!B:B,B54,CP!I:I,"Implemented")&gt;0,"Implemented",
"")))))))</f>
        <v/>
      </c>
      <c r="E54" s="20" t="str">
        <f>IF(COUNTIFS(CP!B:B,B54,CP!J:J,"Other Than Satisfied")&gt;0,"Other Than Satisfied",
IF(COUNTIFS(CP!B:B,B54,CP!J:J,"Satisfied")=COUNTIFS(CP!B:B,B54),"Satisfied",""))</f>
        <v/>
      </c>
      <c r="F54" s="19" t="str">
        <f>IF(COUNTIFS(CP!B:B,B54,CP!N:N,"High")&gt;0,"High",
IF(COUNTIFS(CP!B:B,B54,CP!N:N,"Moderate")&gt;0,"Moderate",
IF(COUNTIFS(CP!B:B,B54,CP!N:N,"Low")&gt;0,"Low",
"")))</f>
        <v/>
      </c>
      <c r="G54" s="19" t="str">
        <f>IF(COUNTIFS(CP!B:B,B54,CP!Q:Q,"Yes")&gt;0,"Yes",
IF(COUNTIFS(CP!B:B,B54,CP!Q:Q,"No")&gt;0,"No",
IF(COUNTIFS(CP!B:B,B54,CP!Q:Q,"None")&gt;0,"None",
"")))</f>
        <v/>
      </c>
      <c r="H54" s="19" t="str">
        <f>IF(COUNTIFS(CP!B:B,B54,CP!T:T,"Other Than Satisfied")&gt;0,"Other Than Satisfied","")</f>
        <v/>
      </c>
      <c r="I54" s="19" t="str">
        <f>IF(COUNTIFS(CP!B:B,B54,CP!U:U,"High")&gt;0,"High",
IF(COUNTIFS(CP!B:B,B54,CP!U:U,"Moderate")&gt;0,"Moderate",
IF(COUNTIFS(CP!B:B,B54,CP!U:U,"Low")&gt;0,"Low",
"")))</f>
        <v/>
      </c>
    </row>
    <row r="55" spans="1:9" s="1" customFormat="1" ht="14.1" customHeight="1" x14ac:dyDescent="0.3">
      <c r="A55" s="139"/>
      <c r="B55" s="141"/>
      <c r="C55" s="141" t="s">
        <v>128</v>
      </c>
      <c r="D55" s="142"/>
      <c r="E55" s="142"/>
      <c r="F55" s="142"/>
      <c r="G55" s="142"/>
      <c r="H55" s="142"/>
      <c r="I55" s="142"/>
    </row>
    <row r="56" spans="1:9" s="1" customFormat="1" ht="14.1" customHeight="1" x14ac:dyDescent="0.3">
      <c r="A56" s="16" t="s">
        <v>311</v>
      </c>
      <c r="B56" s="3" t="s">
        <v>129</v>
      </c>
      <c r="C56" s="3" t="s">
        <v>130</v>
      </c>
      <c r="D56" s="19" t="str">
        <f>IF(COUNTIFS(IA!B:B,B56)=COUNTIFS(IA!B:B,B56,IA!I:I,"Not Applicable"),"Not Applicable",
IF(COUNTIFS(IA!B:B,B56)=COUNTIFS(IA!B:B,B56,IA!I:I,"Planned"),"Planned",
IF(COUNTIFS(IA!B:B,B56)=COUNTIFS(IA!B:B,B56,IA!I:I,"Alternative Implementation"),"Alternative Implementation",
IF(COUNTIFS(IA!B:B,B56,IA!I:I,"Partially Implemented")&gt;0,"Partially Implemented",
IF(COUNTIFS(IA!B:B,B56,IA!I:I,"Planned")&gt;0,"Planned",
IF(COUNTIFS(IA!B:B,B56,IA!I:I,"Alternative Implementation")&gt;0,"Alternative Implementation",
IF(COUNTIFS(IA!B:B,B56,IA!I:I,"Implemented")&gt;0,"Implemented",
"")))))))</f>
        <v/>
      </c>
      <c r="E56" s="20" t="str">
        <f>IF(COUNTIFS(IA!B:B,B56,IA!J:J,"Other Than Satisfied")&gt;0,"Other Than Satisfied",
IF(COUNTIFS(IA!B:B,B56,IA!J:J,"Satisfied")=COUNTIFS(IA!B:B,B56),"Satisfied",""))</f>
        <v/>
      </c>
      <c r="F56" s="19" t="str">
        <f>IF(COUNTIFS(IA!B:B,B56,IA!N:N,"High")&gt;0,"High",
IF(COUNTIFS(IA!B:B,B56,IA!N:N,"Moderate")&gt;0,"Moderate",
IF(COUNTIFS(IA!B:B,B56,IA!N:N,"Low")&gt;0,"Low",
"")))</f>
        <v/>
      </c>
      <c r="G56" s="19" t="str">
        <f>IF(COUNTIFS(IA!B:B,B56,IA!Q:Q,"Yes")&gt;0,"Yes",
IF(COUNTIFS(IA!B:B,B56,IA!Q:Q,"No")&gt;0,"No",
IF(COUNTIFS(IA!B:B,B56,IA!Q:Q,"None")&gt;0,"None",
"")))</f>
        <v/>
      </c>
      <c r="H56" s="19" t="str">
        <f>IF(COUNTIFS(IA!B:B,B56,IA!T:T,"Other Than Satisfied")&gt;0,"Other Than Satisfied","")</f>
        <v/>
      </c>
      <c r="I56" s="19" t="str">
        <f>IF(COUNTIFS(IA!B:B,B56,IA!U:U,"High")&gt;0,"High",
IF(COUNTIFS(IA!B:B,B56,IA!U:U,"Moderate")&gt;0,"Moderate",
IF(COUNTIFS(IA!B:B,B56,IA!U:U,"Low")&gt;0,"Low",
"")))</f>
        <v/>
      </c>
    </row>
    <row r="57" spans="1:9" s="1" customFormat="1" ht="14.1" customHeight="1" x14ac:dyDescent="0.3">
      <c r="A57" s="16" t="s">
        <v>311</v>
      </c>
      <c r="B57" s="3" t="s">
        <v>131</v>
      </c>
      <c r="C57" s="3" t="s">
        <v>132</v>
      </c>
      <c r="D57" s="19" t="str">
        <f>IF(COUNTIFS(IA!B:B,B57)=COUNTIFS(IA!B:B,B57,IA!I:I,"Not Applicable"),"Not Applicable",
IF(COUNTIFS(IA!B:B,B57)=COUNTIFS(IA!B:B,B57,IA!I:I,"Planned"),"Planned",
IF(COUNTIFS(IA!B:B,B57)=COUNTIFS(IA!B:B,B57,IA!I:I,"Alternative Implementation"),"Alternative Implementation",
IF(COUNTIFS(IA!B:B,B57,IA!I:I,"Partially Implemented")&gt;0,"Partially Implemented",
IF(COUNTIFS(IA!B:B,B57,IA!I:I,"Planned")&gt;0,"Planned",
IF(COUNTIFS(IA!B:B,B57,IA!I:I,"Alternative Implementation")&gt;0,"Alternative Implementation",
IF(COUNTIFS(IA!B:B,B57,IA!I:I,"Implemented")&gt;0,"Implemented",
"")))))))</f>
        <v/>
      </c>
      <c r="E57" s="20" t="str">
        <f>IF(COUNTIFS(IA!B:B,B57,IA!J:J,"Other Than Satisfied")&gt;0,"Other Than Satisfied",
IF(COUNTIFS(IA!B:B,B57,IA!J:J,"Satisfied")=COUNTIFS(IA!B:B,B57),"Satisfied",""))</f>
        <v/>
      </c>
      <c r="F57" s="19" t="str">
        <f>IF(COUNTIFS(IA!B:B,B57,IA!N:N,"High")&gt;0,"High",
IF(COUNTIFS(IA!B:B,B57,IA!N:N,"Moderate")&gt;0,"Moderate",
IF(COUNTIFS(IA!B:B,B57,IA!N:N,"Low")&gt;0,"Low",
"")))</f>
        <v/>
      </c>
      <c r="G57" s="19" t="str">
        <f>IF(COUNTIFS(IA!B:B,B57,IA!Q:Q,"Yes")&gt;0,"Yes",
IF(COUNTIFS(IA!B:B,B57,IA!Q:Q,"No")&gt;0,"No",
IF(COUNTIFS(IA!B:B,B57,IA!Q:Q,"None")&gt;0,"None",
"")))</f>
        <v/>
      </c>
      <c r="H57" s="19" t="str">
        <f>IF(COUNTIFS(IA!B:B,B57,IA!T:T,"Other Than Satisfied")&gt;0,"Other Than Satisfied","")</f>
        <v/>
      </c>
      <c r="I57" s="19" t="str">
        <f>IF(COUNTIFS(IA!B:B,B57,IA!U:U,"High")&gt;0,"High",
IF(COUNTIFS(IA!B:B,B57,IA!U:U,"Moderate")&gt;0,"Moderate",
IF(COUNTIFS(IA!B:B,B57,IA!U:U,"Low")&gt;0,"Low",
"")))</f>
        <v/>
      </c>
    </row>
    <row r="58" spans="1:9" s="1" customFormat="1" ht="14.1" customHeight="1" x14ac:dyDescent="0.3">
      <c r="A58" s="17" t="s">
        <v>311</v>
      </c>
      <c r="B58" s="5" t="s">
        <v>354</v>
      </c>
      <c r="C58" s="5" t="s">
        <v>133</v>
      </c>
      <c r="D58" s="19" t="str">
        <f>IF(COUNTIFS(IA!B:B,B58)=COUNTIFS(IA!B:B,B58,IA!I:I,"Not Applicable"),"Not Applicable",
IF(COUNTIFS(IA!B:B,B58)=COUNTIFS(IA!B:B,B58,IA!I:I,"Planned"),"Planned",
IF(COUNTIFS(IA!B:B,B58)=COUNTIFS(IA!B:B,B58,IA!I:I,"Alternative Implementation"),"Alternative Implementation",
IF(COUNTIFS(IA!B:B,B58,IA!I:I,"Partially Implemented")&gt;0,"Partially Implemented",
IF(COUNTIFS(IA!B:B,B58,IA!I:I,"Planned")&gt;0,"Planned",
IF(COUNTIFS(IA!B:B,B58,IA!I:I,"Alternative Implementation")&gt;0,"Alternative Implementation",
IF(COUNTIFS(IA!B:B,B58,IA!I:I,"Implemented")&gt;0,"Implemented",
"")))))))</f>
        <v/>
      </c>
      <c r="E58" s="20" t="str">
        <f>IF(COUNTIFS(IA!B:B,B58,IA!J:J,"Other Than Satisfied")&gt;0,"Other Than Satisfied",
IF(COUNTIFS(IA!B:B,B58,IA!J:J,"Satisfied")=COUNTIFS(IA!B:B,B58),"Satisfied",""))</f>
        <v/>
      </c>
      <c r="F58" s="19" t="str">
        <f>IF(COUNTIFS(IA!B:B,B58,IA!N:N,"High")&gt;0,"High",
IF(COUNTIFS(IA!B:B,B58,IA!N:N,"Moderate")&gt;0,"Moderate",
IF(COUNTIFS(IA!B:B,B58,IA!N:N,"Low")&gt;0,"Low",
"")))</f>
        <v/>
      </c>
      <c r="G58" s="19" t="str">
        <f>IF(COUNTIFS(IA!B:B,B58,IA!Q:Q,"Yes")&gt;0,"Yes",
IF(COUNTIFS(IA!B:B,B58,IA!Q:Q,"No")&gt;0,"No",
IF(COUNTIFS(IA!B:B,B58,IA!Q:Q,"None")&gt;0,"None",
"")))</f>
        <v/>
      </c>
      <c r="H58" s="19" t="str">
        <f>IF(COUNTIFS(IA!B:B,B58,IA!T:T,"Other Than Satisfied")&gt;0,"Other Than Satisfied","")</f>
        <v/>
      </c>
      <c r="I58" s="19" t="str">
        <f>IF(COUNTIFS(IA!B:B,B58,IA!U:U,"High")&gt;0,"High",
IF(COUNTIFS(IA!B:B,B58,IA!U:U,"Moderate")&gt;0,"Moderate",
IF(COUNTIFS(IA!B:B,B58,IA!U:U,"Low")&gt;0,"Low",
"")))</f>
        <v/>
      </c>
    </row>
    <row r="59" spans="1:9" s="1" customFormat="1" ht="14.1" customHeight="1" x14ac:dyDescent="0.3">
      <c r="A59" s="16" t="s">
        <v>311</v>
      </c>
      <c r="B59" s="3" t="s">
        <v>134</v>
      </c>
      <c r="C59" s="3" t="s">
        <v>135</v>
      </c>
      <c r="D59" s="19" t="str">
        <f>IF(COUNTIFS(IA!B:B,B59)=COUNTIFS(IA!B:B,B59,IA!I:I,"Not Applicable"),"Not Applicable",
IF(COUNTIFS(IA!B:B,B59)=COUNTIFS(IA!B:B,B59,IA!I:I,"Planned"),"Planned",
IF(COUNTIFS(IA!B:B,B59)=COUNTIFS(IA!B:B,B59,IA!I:I,"Alternative Implementation"),"Alternative Implementation",
IF(COUNTIFS(IA!B:B,B59,IA!I:I,"Partially Implemented")&gt;0,"Partially Implemented",
IF(COUNTIFS(IA!B:B,B59,IA!I:I,"Planned")&gt;0,"Planned",
IF(COUNTIFS(IA!B:B,B59,IA!I:I,"Alternative Implementation")&gt;0,"Alternative Implementation",
IF(COUNTIFS(IA!B:B,B59,IA!I:I,"Implemented")&gt;0,"Implemented",
"")))))))</f>
        <v/>
      </c>
      <c r="E59" s="20" t="str">
        <f>IF(COUNTIFS(IA!B:B,B59,IA!J:J,"Other Than Satisfied")&gt;0,"Other Than Satisfied",
IF(COUNTIFS(IA!B:B,B59,IA!J:J,"Satisfied")=COUNTIFS(IA!B:B,B59),"Satisfied",""))</f>
        <v/>
      </c>
      <c r="F59" s="19" t="str">
        <f>IF(COUNTIFS(IA!B:B,B59,IA!N:N,"High")&gt;0,"High",
IF(COUNTIFS(IA!B:B,B59,IA!N:N,"Moderate")&gt;0,"Moderate",
IF(COUNTIFS(IA!B:B,B59,IA!N:N,"Low")&gt;0,"Low",
"")))</f>
        <v/>
      </c>
      <c r="G59" s="19" t="str">
        <f>IF(COUNTIFS(IA!B:B,B59,IA!Q:Q,"Yes")&gt;0,"Yes",
IF(COUNTIFS(IA!B:B,B59,IA!Q:Q,"No")&gt;0,"No",
IF(COUNTIFS(IA!B:B,B59,IA!Q:Q,"None")&gt;0,"None",
"")))</f>
        <v/>
      </c>
      <c r="H59" s="19" t="str">
        <f>IF(COUNTIFS(IA!B:B,B59,IA!T:T,"Other Than Satisfied")&gt;0,"Other Than Satisfied","")</f>
        <v/>
      </c>
      <c r="I59" s="19" t="str">
        <f>IF(COUNTIFS(IA!B:B,B59,IA!U:U,"High")&gt;0,"High",
IF(COUNTIFS(IA!B:B,B59,IA!U:U,"Moderate")&gt;0,"Moderate",
IF(COUNTIFS(IA!B:B,B59,IA!U:U,"Low")&gt;0,"Low",
"")))</f>
        <v/>
      </c>
    </row>
    <row r="60" spans="1:9" s="1" customFormat="1" ht="14.1" customHeight="1" x14ac:dyDescent="0.3">
      <c r="A60" s="16" t="s">
        <v>311</v>
      </c>
      <c r="B60" s="3" t="s">
        <v>136</v>
      </c>
      <c r="C60" s="3" t="s">
        <v>137</v>
      </c>
      <c r="D60" s="19" t="str">
        <f>IF(COUNTIFS(IA!B:B,B60)=COUNTIFS(IA!B:B,B60,IA!I:I,"Not Applicable"),"Not Applicable",
IF(COUNTIFS(IA!B:B,B60)=COUNTIFS(IA!B:B,B60,IA!I:I,"Planned"),"Planned",
IF(COUNTIFS(IA!B:B,B60)=COUNTIFS(IA!B:B,B60,IA!I:I,"Alternative Implementation"),"Alternative Implementation",
IF(COUNTIFS(IA!B:B,B60,IA!I:I,"Partially Implemented")&gt;0,"Partially Implemented",
IF(COUNTIFS(IA!B:B,B60,IA!I:I,"Planned")&gt;0,"Planned",
IF(COUNTIFS(IA!B:B,B60,IA!I:I,"Alternative Implementation")&gt;0,"Alternative Implementation",
IF(COUNTIFS(IA!B:B,B60,IA!I:I,"Implemented")&gt;0,"Implemented",
"")))))))</f>
        <v/>
      </c>
      <c r="E60" s="20" t="str">
        <f>IF(COUNTIFS(IA!B:B,B60,IA!J:J,"Other Than Satisfied")&gt;0,"Other Than Satisfied",
IF(COUNTIFS(IA!B:B,B60,IA!J:J,"Satisfied")=COUNTIFS(IA!B:B,B60),"Satisfied",""))</f>
        <v/>
      </c>
      <c r="F60" s="19" t="str">
        <f>IF(COUNTIFS(IA!B:B,B60,IA!N:N,"High")&gt;0,"High",
IF(COUNTIFS(IA!B:B,B60,IA!N:N,"Moderate")&gt;0,"Moderate",
IF(COUNTIFS(IA!B:B,B60,IA!N:N,"Low")&gt;0,"Low",
"")))</f>
        <v/>
      </c>
      <c r="G60" s="19" t="str">
        <f>IF(COUNTIFS(IA!B:B,B60,IA!Q:Q,"Yes")&gt;0,"Yes",
IF(COUNTIFS(IA!B:B,B60,IA!Q:Q,"No")&gt;0,"No",
IF(COUNTIFS(IA!B:B,B60,IA!Q:Q,"None")&gt;0,"None",
"")))</f>
        <v/>
      </c>
      <c r="H60" s="19" t="str">
        <f>IF(COUNTIFS(IA!B:B,B60,IA!T:T,"Other Than Satisfied")&gt;0,"Other Than Satisfied","")</f>
        <v/>
      </c>
      <c r="I60" s="19" t="str">
        <f>IF(COUNTIFS(IA!B:B,B60,IA!U:U,"High")&gt;0,"High",
IF(COUNTIFS(IA!B:B,B60,IA!U:U,"Moderate")&gt;0,"Moderate",
IF(COUNTIFS(IA!B:B,B60,IA!U:U,"Low")&gt;0,"Low",
"")))</f>
        <v/>
      </c>
    </row>
    <row r="61" spans="1:9" s="1" customFormat="1" ht="14.1" customHeight="1" x14ac:dyDescent="0.3">
      <c r="A61" s="17" t="s">
        <v>311</v>
      </c>
      <c r="B61" s="5" t="s">
        <v>355</v>
      </c>
      <c r="C61" s="5" t="s">
        <v>138</v>
      </c>
      <c r="D61" s="19" t="str">
        <f>IF(COUNTIFS(IA!B:B,B61)=COUNTIFS(IA!B:B,B61,IA!I:I,"Not Applicable"),"Not Applicable",
IF(COUNTIFS(IA!B:B,B61)=COUNTIFS(IA!B:B,B61,IA!I:I,"Planned"),"Planned",
IF(COUNTIFS(IA!B:B,B61)=COUNTIFS(IA!B:B,B61,IA!I:I,"Alternative Implementation"),"Alternative Implementation",
IF(COUNTIFS(IA!B:B,B61,IA!I:I,"Partially Implemented")&gt;0,"Partially Implemented",
IF(COUNTIFS(IA!B:B,B61,IA!I:I,"Planned")&gt;0,"Planned",
IF(COUNTIFS(IA!B:B,B61,IA!I:I,"Alternative Implementation")&gt;0,"Alternative Implementation",
IF(COUNTIFS(IA!B:B,B61,IA!I:I,"Implemented")&gt;0,"Implemented",
"")))))))</f>
        <v/>
      </c>
      <c r="E61" s="20" t="str">
        <f>IF(COUNTIFS(IA!B:B,B61,IA!J:J,"Other Than Satisfied")&gt;0,"Other Than Satisfied",
IF(COUNTIFS(IA!B:B,B61,IA!J:J,"Satisfied")=COUNTIFS(IA!B:B,B61),"Satisfied",""))</f>
        <v/>
      </c>
      <c r="F61" s="19" t="str">
        <f>IF(COUNTIFS(IA!B:B,B61,IA!N:N,"High")&gt;0,"High",
IF(COUNTIFS(IA!B:B,B61,IA!N:N,"Moderate")&gt;0,"Moderate",
IF(COUNTIFS(IA!B:B,B61,IA!N:N,"Low")&gt;0,"Low",
"")))</f>
        <v/>
      </c>
      <c r="G61" s="19" t="str">
        <f>IF(COUNTIFS(IA!B:B,B61,IA!Q:Q,"Yes")&gt;0,"Yes",
IF(COUNTIFS(IA!B:B,B61,IA!Q:Q,"No")&gt;0,"No",
IF(COUNTIFS(IA!B:B,B61,IA!Q:Q,"None")&gt;0,"None",
"")))</f>
        <v/>
      </c>
      <c r="H61" s="19" t="str">
        <f>IF(COUNTIFS(IA!B:B,B61,IA!T:T,"Other Than Satisfied")&gt;0,"Other Than Satisfied","")</f>
        <v/>
      </c>
      <c r="I61" s="19" t="str">
        <f>IF(COUNTIFS(IA!B:B,B61,IA!U:U,"High")&gt;0,"High",
IF(COUNTIFS(IA!B:B,B61,IA!U:U,"Moderate")&gt;0,"Moderate",
IF(COUNTIFS(IA!B:B,B61,IA!U:U,"Low")&gt;0,"Low",
"")))</f>
        <v/>
      </c>
    </row>
    <row r="62" spans="1:9" s="6" customFormat="1" ht="14.1" customHeight="1" x14ac:dyDescent="0.3">
      <c r="A62" s="17" t="s">
        <v>311</v>
      </c>
      <c r="B62" s="5" t="s">
        <v>356</v>
      </c>
      <c r="C62" s="5" t="s">
        <v>139</v>
      </c>
      <c r="D62" s="19" t="str">
        <f>IF(COUNTIFS(IA!B:B,B62)=COUNTIFS(IA!B:B,B62,IA!I:I,"Not Applicable"),"Not Applicable",
IF(COUNTIFS(IA!B:B,B62)=COUNTIFS(IA!B:B,B62,IA!I:I,"Planned"),"Planned",
IF(COUNTIFS(IA!B:B,B62)=COUNTIFS(IA!B:B,B62,IA!I:I,"Alternative Implementation"),"Alternative Implementation",
IF(COUNTIFS(IA!B:B,B62,IA!I:I,"Partially Implemented")&gt;0,"Partially Implemented",
IF(COUNTIFS(IA!B:B,B62,IA!I:I,"Planned")&gt;0,"Planned",
IF(COUNTIFS(IA!B:B,B62,IA!I:I,"Alternative Implementation")&gt;0,"Alternative Implementation",
IF(COUNTIFS(IA!B:B,B62,IA!I:I,"Implemented")&gt;0,"Implemented",
"")))))))</f>
        <v/>
      </c>
      <c r="E62" s="20" t="str">
        <f>IF(COUNTIFS(IA!B:B,B62,IA!J:J,"Other Than Satisfied")&gt;0,"Other Than Satisfied",
IF(COUNTIFS(IA!B:B,B62,IA!J:J,"Satisfied")=COUNTIFS(IA!B:B,B62),"Satisfied",""))</f>
        <v/>
      </c>
      <c r="F62" s="19" t="str">
        <f>IF(COUNTIFS(IA!B:B,B62,IA!N:N,"High")&gt;0,"High",
IF(COUNTIFS(IA!B:B,B62,IA!N:N,"Moderate")&gt;0,"Moderate",
IF(COUNTIFS(IA!B:B,B62,IA!N:N,"Low")&gt;0,"Low",
"")))</f>
        <v/>
      </c>
      <c r="G62" s="19" t="str">
        <f>IF(COUNTIFS(IA!B:B,B62,IA!Q:Q,"Yes")&gt;0,"Yes",
IF(COUNTIFS(IA!B:B,B62,IA!Q:Q,"No")&gt;0,"No",
IF(COUNTIFS(IA!B:B,B62,IA!Q:Q,"None")&gt;0,"None",
"")))</f>
        <v/>
      </c>
      <c r="H62" s="19" t="str">
        <f>IF(COUNTIFS(IA!B:B,B62,IA!T:T,"Other Than Satisfied")&gt;0,"Other Than Satisfied","")</f>
        <v/>
      </c>
      <c r="I62" s="19" t="str">
        <f>IF(COUNTIFS(IA!B:B,B62,IA!U:U,"High")&gt;0,"High",
IF(COUNTIFS(IA!B:B,B62,IA!U:U,"Moderate")&gt;0,"Moderate",
IF(COUNTIFS(IA!B:B,B62,IA!U:U,"Low")&gt;0,"Low",
"")))</f>
        <v/>
      </c>
    </row>
    <row r="63" spans="1:9" s="1" customFormat="1" ht="14.1" customHeight="1" x14ac:dyDescent="0.3">
      <c r="A63" s="16" t="s">
        <v>311</v>
      </c>
      <c r="B63" s="3" t="s">
        <v>140</v>
      </c>
      <c r="C63" s="3" t="s">
        <v>141</v>
      </c>
      <c r="D63" s="19" t="str">
        <f>IF(COUNTIFS(IA!B:B,B63)=COUNTIFS(IA!B:B,B63,IA!I:I,"Not Applicable"),"Not Applicable",
IF(COUNTIFS(IA!B:B,B63)=COUNTIFS(IA!B:B,B63,IA!I:I,"Planned"),"Planned",
IF(COUNTIFS(IA!B:B,B63)=COUNTIFS(IA!B:B,B63,IA!I:I,"Alternative Implementation"),"Alternative Implementation",
IF(COUNTIFS(IA!B:B,B63,IA!I:I,"Partially Implemented")&gt;0,"Partially Implemented",
IF(COUNTIFS(IA!B:B,B63,IA!I:I,"Planned")&gt;0,"Planned",
IF(COUNTIFS(IA!B:B,B63,IA!I:I,"Alternative Implementation")&gt;0,"Alternative Implementation",
IF(COUNTIFS(IA!B:B,B63,IA!I:I,"Implemented")&gt;0,"Implemented",
"")))))))</f>
        <v/>
      </c>
      <c r="E63" s="20" t="str">
        <f>IF(COUNTIFS(IA!B:B,B63,IA!J:J,"Other Than Satisfied")&gt;0,"Other Than Satisfied",
IF(COUNTIFS(IA!B:B,B63,IA!J:J,"Satisfied")=COUNTIFS(IA!B:B,B63),"Satisfied",""))</f>
        <v/>
      </c>
      <c r="F63" s="19" t="str">
        <f>IF(COUNTIFS(IA!B:B,B63,IA!N:N,"High")&gt;0,"High",
IF(COUNTIFS(IA!B:B,B63,IA!N:N,"Moderate")&gt;0,"Moderate",
IF(COUNTIFS(IA!B:B,B63,IA!N:N,"Low")&gt;0,"Low",
"")))</f>
        <v/>
      </c>
      <c r="G63" s="19" t="str">
        <f>IF(COUNTIFS(IA!B:B,B63,IA!Q:Q,"Yes")&gt;0,"Yes",
IF(COUNTIFS(IA!B:B,B63,IA!Q:Q,"No")&gt;0,"No",
IF(COUNTIFS(IA!B:B,B63,IA!Q:Q,"None")&gt;0,"None",
"")))</f>
        <v/>
      </c>
      <c r="H63" s="19" t="str">
        <f>IF(COUNTIFS(IA!B:B,B63,IA!T:T,"Other Than Satisfied")&gt;0,"Other Than Satisfied","")</f>
        <v/>
      </c>
      <c r="I63" s="19" t="str">
        <f>IF(COUNTIFS(IA!B:B,B63,IA!U:U,"High")&gt;0,"High",
IF(COUNTIFS(IA!B:B,B63,IA!U:U,"Moderate")&gt;0,"Moderate",
IF(COUNTIFS(IA!B:B,B63,IA!U:U,"Low")&gt;0,"Low",
"")))</f>
        <v/>
      </c>
    </row>
    <row r="64" spans="1:9" s="1" customFormat="1" ht="14.1" customHeight="1" x14ac:dyDescent="0.3">
      <c r="A64" s="16" t="s">
        <v>311</v>
      </c>
      <c r="B64" s="3" t="s">
        <v>142</v>
      </c>
      <c r="C64" s="3" t="s">
        <v>143</v>
      </c>
      <c r="D64" s="19" t="str">
        <f>IF(COUNTIFS(IA!B:B,B64)=COUNTIFS(IA!B:B,B64,IA!I:I,"Not Applicable"),"Not Applicable",
IF(COUNTIFS(IA!B:B,B64)=COUNTIFS(IA!B:B,B64,IA!I:I,"Planned"),"Planned",
IF(COUNTIFS(IA!B:B,B64)=COUNTIFS(IA!B:B,B64,IA!I:I,"Alternative Implementation"),"Alternative Implementation",
IF(COUNTIFS(IA!B:B,B64,IA!I:I,"Partially Implemented")&gt;0,"Partially Implemented",
IF(COUNTIFS(IA!B:B,B64,IA!I:I,"Planned")&gt;0,"Planned",
IF(COUNTIFS(IA!B:B,B64,IA!I:I,"Alternative Implementation")&gt;0,"Alternative Implementation",
IF(COUNTIFS(IA!B:B,B64,IA!I:I,"Implemented")&gt;0,"Implemented",
"")))))))</f>
        <v/>
      </c>
      <c r="E64" s="20" t="str">
        <f>IF(COUNTIFS(IA!B:B,B64,IA!J:J,"Other Than Satisfied")&gt;0,"Other Than Satisfied",
IF(COUNTIFS(IA!B:B,B64,IA!J:J,"Satisfied")=COUNTIFS(IA!B:B,B64),"Satisfied",""))</f>
        <v/>
      </c>
      <c r="F64" s="19" t="str">
        <f>IF(COUNTIFS(IA!B:B,B64,IA!N:N,"High")&gt;0,"High",
IF(COUNTIFS(IA!B:B,B64,IA!N:N,"Moderate")&gt;0,"Moderate",
IF(COUNTIFS(IA!B:B,B64,IA!N:N,"Low")&gt;0,"Low",
"")))</f>
        <v/>
      </c>
      <c r="G64" s="19" t="str">
        <f>IF(COUNTIFS(IA!B:B,B64,IA!Q:Q,"Yes")&gt;0,"Yes",
IF(COUNTIFS(IA!B:B,B64,IA!Q:Q,"No")&gt;0,"No",
IF(COUNTIFS(IA!B:B,B64,IA!Q:Q,"None")&gt;0,"None",
"")))</f>
        <v/>
      </c>
      <c r="H64" s="19" t="str">
        <f>IF(COUNTIFS(IA!B:B,B64,IA!T:T,"Other Than Satisfied")&gt;0,"Other Than Satisfied","")</f>
        <v/>
      </c>
      <c r="I64" s="19" t="str">
        <f>IF(COUNTIFS(IA!B:B,B64,IA!U:U,"High")&gt;0,"High",
IF(COUNTIFS(IA!B:B,B64,IA!U:U,"Moderate")&gt;0,"Moderate",
IF(COUNTIFS(IA!B:B,B64,IA!U:U,"Low")&gt;0,"Low",
"")))</f>
        <v/>
      </c>
    </row>
    <row r="65" spans="1:9" s="1" customFormat="1" ht="14.1" customHeight="1" x14ac:dyDescent="0.3">
      <c r="A65" s="139"/>
      <c r="B65" s="141"/>
      <c r="C65" s="141" t="s">
        <v>144</v>
      </c>
      <c r="D65" s="142"/>
      <c r="E65" s="142"/>
      <c r="F65" s="142"/>
      <c r="G65" s="142"/>
      <c r="H65" s="142"/>
      <c r="I65" s="142"/>
    </row>
    <row r="66" spans="1:9" s="1" customFormat="1" ht="14.1" customHeight="1" x14ac:dyDescent="0.3">
      <c r="A66" s="16" t="s">
        <v>312</v>
      </c>
      <c r="B66" s="3" t="s">
        <v>145</v>
      </c>
      <c r="C66" s="3" t="s">
        <v>146</v>
      </c>
      <c r="D66" s="19" t="str">
        <f>IF(COUNTIFS(IR!B:B,B66)=COUNTIFS(IR!B:B,B66,IR!I:I,"Not Applicable"),"Not Applicable",
IF(COUNTIFS(IR!B:B,B66)=COUNTIFS(IR!B:B,B66,IR!I:I,"Planned"),"Planned",
IF(COUNTIFS(IR!B:B,B66)=COUNTIFS(IR!B:B,B66,IR!I:I,"Alternative Implementation"),"Alternative Implementation",
IF(COUNTIFS(IR!B:B,B66,IR!I:I,"Partially Implemented")&gt;0,"Partially Implemented",
IF(COUNTIFS(IR!B:B,B66,IR!I:I,"Planned")&gt;0,"Planned",
IF(COUNTIFS(IR!B:B,B66,IR!I:I,"Alternative Implementation")&gt;0,"Alternative Implementation",
IF(COUNTIFS(IR!B:B,B66,IR!I:I,"Implemented")&gt;0,"Implemented",
"")))))))</f>
        <v/>
      </c>
      <c r="E66" s="20" t="str">
        <f>IF(COUNTIFS(IR!B:B,B66,IR!J:J,"Other Than Satisfied")&gt;0,"Other Than Satisfied",
IF(COUNTIFS(IR!B:B,B66,IR!J:J,"Satisfied")=COUNTIFS(IR!B:B,B66),"Satisfied",""))</f>
        <v/>
      </c>
      <c r="F66" s="19" t="str">
        <f>IF(COUNTIFS(IR!B:B,B66,IR!N:N,"High")&gt;0,"High",
IF(COUNTIFS(IR!B:B,B66,IR!N:N,"Moderate")&gt;0,"Moderate",
IF(COUNTIFS(IR!B:B,B66,IR!N:N,"Low")&gt;0,"Low",
"")))</f>
        <v/>
      </c>
      <c r="G66" s="19" t="str">
        <f>IF(COUNTIFS(IR!B:B,B66,IR!Q:Q,"Yes")&gt;0,"Yes",
IF(COUNTIFS(IR!B:B,B66,IR!Q:Q,"No")&gt;0,"No",
IF(COUNTIFS(IR!B:B,B66,IR!Q:Q,"None")&gt;0,"None",
"")))</f>
        <v/>
      </c>
      <c r="H66" s="19" t="str">
        <f>IF(COUNTIFS(IR!B:B,B66,IR!T:T,"Other Than Satisfied")&gt;0,"Other Than Satisfied","")</f>
        <v/>
      </c>
      <c r="I66" s="19" t="str">
        <f>IF(COUNTIFS(IR!B:B,B66,IR!U:U,"High")&gt;0,"High",
IF(COUNTIFS(IR!B:B,B66,IR!U:U,"Moderate")&gt;0,"Moderate",
IF(COUNTIFS(IR!B:B,B66,IR!U:U,"Low")&gt;0,"Low",
"")))</f>
        <v/>
      </c>
    </row>
    <row r="67" spans="1:9" s="1" customFormat="1" ht="14.1" customHeight="1" x14ac:dyDescent="0.3">
      <c r="A67" s="16" t="s">
        <v>312</v>
      </c>
      <c r="B67" s="3" t="s">
        <v>147</v>
      </c>
      <c r="C67" s="3" t="s">
        <v>148</v>
      </c>
      <c r="D67" s="19" t="str">
        <f>IF(COUNTIFS(IR!B:B,B67)=COUNTIFS(IR!B:B,B67,IR!I:I,"Not Applicable"),"Not Applicable",
IF(COUNTIFS(IR!B:B,B67)=COUNTIFS(IR!B:B,B67,IR!I:I,"Planned"),"Planned",
IF(COUNTIFS(IR!B:B,B67)=COUNTIFS(IR!B:B,B67,IR!I:I,"Alternative Implementation"),"Alternative Implementation",
IF(COUNTIFS(IR!B:B,B67,IR!I:I,"Partially Implemented")&gt;0,"Partially Implemented",
IF(COUNTIFS(IR!B:B,B67,IR!I:I,"Planned")&gt;0,"Planned",
IF(COUNTIFS(IR!B:B,B67,IR!I:I,"Alternative Implementation")&gt;0,"Alternative Implementation",
IF(COUNTIFS(IR!B:B,B67,IR!I:I,"Implemented")&gt;0,"Implemented",
"")))))))</f>
        <v/>
      </c>
      <c r="E67" s="20" t="str">
        <f>IF(COUNTIFS(IR!B:B,B67,IR!J:J,"Other Than Satisfied")&gt;0,"Other Than Satisfied",
IF(COUNTIFS(IR!B:B,B67,IR!J:J,"Satisfied")=COUNTIFS(IR!B:B,B67),"Satisfied",""))</f>
        <v/>
      </c>
      <c r="F67" s="19" t="str">
        <f>IF(COUNTIFS(IR!B:B,B67,IR!N:N,"High")&gt;0,"High",
IF(COUNTIFS(IR!B:B,B67,IR!N:N,"Moderate")&gt;0,"Moderate",
IF(COUNTIFS(IR!B:B,B67,IR!N:N,"Low")&gt;0,"Low",
"")))</f>
        <v/>
      </c>
      <c r="G67" s="19" t="str">
        <f>IF(COUNTIFS(IR!B:B,B67,IR!Q:Q,"Yes")&gt;0,"Yes",
IF(COUNTIFS(IR!B:B,B67,IR!Q:Q,"No")&gt;0,"No",
IF(COUNTIFS(IR!B:B,B67,IR!Q:Q,"None")&gt;0,"None",
"")))</f>
        <v/>
      </c>
      <c r="H67" s="19" t="str">
        <f>IF(COUNTIFS(IR!B:B,B67,IR!T:T,"Other Than Satisfied")&gt;0,"Other Than Satisfied","")</f>
        <v/>
      </c>
      <c r="I67" s="19" t="str">
        <f>IF(COUNTIFS(IR!B:B,B67,IR!U:U,"High")&gt;0,"High",
IF(COUNTIFS(IR!B:B,B67,IR!U:U,"Moderate")&gt;0,"Moderate",
IF(COUNTIFS(IR!B:B,B67,IR!U:U,"Low")&gt;0,"Low",
"")))</f>
        <v/>
      </c>
    </row>
    <row r="68" spans="1:9" s="1" customFormat="1" ht="14.1" customHeight="1" x14ac:dyDescent="0.3">
      <c r="A68" s="16" t="s">
        <v>312</v>
      </c>
      <c r="B68" s="3" t="s">
        <v>149</v>
      </c>
      <c r="C68" s="3" t="s">
        <v>150</v>
      </c>
      <c r="D68" s="19" t="str">
        <f>IF(COUNTIFS(IR!B:B,B68)=COUNTIFS(IR!B:B,B68,IR!I:I,"Not Applicable"),"Not Applicable",
IF(COUNTIFS(IR!B:B,B68)=COUNTIFS(IR!B:B,B68,IR!I:I,"Planned"),"Planned",
IF(COUNTIFS(IR!B:B,B68)=COUNTIFS(IR!B:B,B68,IR!I:I,"Alternative Implementation"),"Alternative Implementation",
IF(COUNTIFS(IR!B:B,B68,IR!I:I,"Partially Implemented")&gt;0,"Partially Implemented",
IF(COUNTIFS(IR!B:B,B68,IR!I:I,"Planned")&gt;0,"Planned",
IF(COUNTIFS(IR!B:B,B68,IR!I:I,"Alternative Implementation")&gt;0,"Alternative Implementation",
IF(COUNTIFS(IR!B:B,B68,IR!I:I,"Implemented")&gt;0,"Implemented",
"")))))))</f>
        <v/>
      </c>
      <c r="E68" s="20" t="str">
        <f>IF(COUNTIFS(IR!B:B,B68,IR!J:J,"Other Than Satisfied")&gt;0,"Other Than Satisfied",
IF(COUNTIFS(IR!B:B,B68,IR!J:J,"Satisfied")=COUNTIFS(IR!B:B,B68),"Satisfied",""))</f>
        <v/>
      </c>
      <c r="F68" s="19" t="str">
        <f>IF(COUNTIFS(IR!B:B,B68,IR!N:N,"High")&gt;0,"High",
IF(COUNTIFS(IR!B:B,B68,IR!N:N,"Moderate")&gt;0,"Moderate",
IF(COUNTIFS(IR!B:B,B68,IR!N:N,"Low")&gt;0,"Low",
"")))</f>
        <v/>
      </c>
      <c r="G68" s="19" t="str">
        <f>IF(COUNTIFS(IR!B:B,B68,IR!Q:Q,"Yes")&gt;0,"Yes",
IF(COUNTIFS(IR!B:B,B68,IR!Q:Q,"No")&gt;0,"No",
IF(COUNTIFS(IR!B:B,B68,IR!Q:Q,"None")&gt;0,"None",
"")))</f>
        <v/>
      </c>
      <c r="H68" s="19" t="str">
        <f>IF(COUNTIFS(IR!B:B,B68,IR!T:T,"Other Than Satisfied")&gt;0,"Other Than Satisfied","")</f>
        <v/>
      </c>
      <c r="I68" s="19" t="str">
        <f>IF(COUNTIFS(IR!B:B,B68,IR!U:U,"High")&gt;0,"High",
IF(COUNTIFS(IR!B:B,B68,IR!U:U,"Moderate")&gt;0,"Moderate",
IF(COUNTIFS(IR!B:B,B68,IR!U:U,"Low")&gt;0,"Low",
"")))</f>
        <v/>
      </c>
    </row>
    <row r="69" spans="1:9" s="6" customFormat="1" ht="14.1" customHeight="1" x14ac:dyDescent="0.3">
      <c r="A69" s="16" t="s">
        <v>312</v>
      </c>
      <c r="B69" s="3" t="s">
        <v>151</v>
      </c>
      <c r="C69" s="3" t="s">
        <v>152</v>
      </c>
      <c r="D69" s="19" t="str">
        <f>IF(COUNTIFS(IR!B:B,B69)=COUNTIFS(IR!B:B,B69,IR!I:I,"Not Applicable"),"Not Applicable",
IF(COUNTIFS(IR!B:B,B69)=COUNTIFS(IR!B:B,B69,IR!I:I,"Planned"),"Planned",
IF(COUNTIFS(IR!B:B,B69)=COUNTIFS(IR!B:B,B69,IR!I:I,"Alternative Implementation"),"Alternative Implementation",
IF(COUNTIFS(IR!B:B,B69,IR!I:I,"Partially Implemented")&gt;0,"Partially Implemented",
IF(COUNTIFS(IR!B:B,B69,IR!I:I,"Planned")&gt;0,"Planned",
IF(COUNTIFS(IR!B:B,B69,IR!I:I,"Alternative Implementation")&gt;0,"Alternative Implementation",
IF(COUNTIFS(IR!B:B,B69,IR!I:I,"Implemented")&gt;0,"Implemented",
"")))))))</f>
        <v/>
      </c>
      <c r="E69" s="20" t="str">
        <f>IF(COUNTIFS(IR!B:B,B69,IR!J:J,"Other Than Satisfied")&gt;0,"Other Than Satisfied",
IF(COUNTIFS(IR!B:B,B69,IR!J:J,"Satisfied")=COUNTIFS(IR!B:B,B69),"Satisfied",""))</f>
        <v/>
      </c>
      <c r="F69" s="19" t="str">
        <f>IF(COUNTIFS(IR!B:B,B69,IR!N:N,"High")&gt;0,"High",
IF(COUNTIFS(IR!B:B,B69,IR!N:N,"Moderate")&gt;0,"Moderate",
IF(COUNTIFS(IR!B:B,B69,IR!N:N,"Low")&gt;0,"Low",
"")))</f>
        <v/>
      </c>
      <c r="G69" s="19" t="str">
        <f>IF(COUNTIFS(IR!B:B,B69,IR!Q:Q,"Yes")&gt;0,"Yes",
IF(COUNTIFS(IR!B:B,B69,IR!Q:Q,"No")&gt;0,"No",
IF(COUNTIFS(IR!B:B,B69,IR!Q:Q,"None")&gt;0,"None",
"")))</f>
        <v/>
      </c>
      <c r="H69" s="19" t="str">
        <f>IF(COUNTIFS(IR!B:B,B69,IR!T:T,"Other Than Satisfied")&gt;0,"Other Than Satisfied","")</f>
        <v/>
      </c>
      <c r="I69" s="19" t="str">
        <f>IF(COUNTIFS(IR!B:B,B69,IR!U:U,"High")&gt;0,"High",
IF(COUNTIFS(IR!B:B,B69,IR!U:U,"Moderate")&gt;0,"Moderate",
IF(COUNTIFS(IR!B:B,B69,IR!U:U,"Low")&gt;0,"Low",
"")))</f>
        <v/>
      </c>
    </row>
    <row r="70" spans="1:9" s="1" customFormat="1" ht="14.1" customHeight="1" x14ac:dyDescent="0.3">
      <c r="A70" s="16" t="s">
        <v>312</v>
      </c>
      <c r="B70" s="3" t="s">
        <v>153</v>
      </c>
      <c r="C70" s="3" t="s">
        <v>154</v>
      </c>
      <c r="D70" s="19" t="str">
        <f>IF(COUNTIFS(IR!B:B,B70)=COUNTIFS(IR!B:B,B70,IR!I:I,"Not Applicable"),"Not Applicable",
IF(COUNTIFS(IR!B:B,B70)=COUNTIFS(IR!B:B,B70,IR!I:I,"Planned"),"Planned",
IF(COUNTIFS(IR!B:B,B70)=COUNTIFS(IR!B:B,B70,IR!I:I,"Alternative Implementation"),"Alternative Implementation",
IF(COUNTIFS(IR!B:B,B70,IR!I:I,"Partially Implemented")&gt;0,"Partially Implemented",
IF(COUNTIFS(IR!B:B,B70,IR!I:I,"Planned")&gt;0,"Planned",
IF(COUNTIFS(IR!B:B,B70,IR!I:I,"Alternative Implementation")&gt;0,"Alternative Implementation",
IF(COUNTIFS(IR!B:B,B70,IR!I:I,"Implemented")&gt;0,"Implemented",
"")))))))</f>
        <v/>
      </c>
      <c r="E70" s="20" t="str">
        <f>IF(COUNTIFS(IR!B:B,B70,IR!J:J,"Other Than Satisfied")&gt;0,"Other Than Satisfied",
IF(COUNTIFS(IR!B:B,B70,IR!J:J,"Satisfied")=COUNTIFS(IR!B:B,B70),"Satisfied",""))</f>
        <v/>
      </c>
      <c r="F70" s="19" t="str">
        <f>IF(COUNTIFS(IR!B:B,B70,IR!N:N,"High")&gt;0,"High",
IF(COUNTIFS(IR!B:B,B70,IR!N:N,"Moderate")&gt;0,"Moderate",
IF(COUNTIFS(IR!B:B,B70,IR!N:N,"Low")&gt;0,"Low",
"")))</f>
        <v/>
      </c>
      <c r="G70" s="19" t="str">
        <f>IF(COUNTIFS(IR!B:B,B70,IR!Q:Q,"Yes")&gt;0,"Yes",
IF(COUNTIFS(IR!B:B,B70,IR!Q:Q,"No")&gt;0,"No",
IF(COUNTIFS(IR!B:B,B70,IR!Q:Q,"None")&gt;0,"None",
"")))</f>
        <v/>
      </c>
      <c r="H70" s="19" t="str">
        <f>IF(COUNTIFS(IR!B:B,B70,IR!T:T,"Other Than Satisfied")&gt;0,"Other Than Satisfied","")</f>
        <v/>
      </c>
      <c r="I70" s="19" t="str">
        <f>IF(COUNTIFS(IR!B:B,B70,IR!U:U,"High")&gt;0,"High",
IF(COUNTIFS(IR!B:B,B70,IR!U:U,"Moderate")&gt;0,"Moderate",
IF(COUNTIFS(IR!B:B,B70,IR!U:U,"Low")&gt;0,"Low",
"")))</f>
        <v/>
      </c>
    </row>
    <row r="71" spans="1:9" s="1" customFormat="1" ht="14.1" customHeight="1" x14ac:dyDescent="0.3">
      <c r="A71" s="16" t="s">
        <v>312</v>
      </c>
      <c r="B71" s="3" t="s">
        <v>155</v>
      </c>
      <c r="C71" s="3" t="s">
        <v>156</v>
      </c>
      <c r="D71" s="19" t="str">
        <f>IF(COUNTIFS(IR!B:B,B71)=COUNTIFS(IR!B:B,B71,IR!I:I,"Not Applicable"),"Not Applicable",
IF(COUNTIFS(IR!B:B,B71)=COUNTIFS(IR!B:B,B71,IR!I:I,"Planned"),"Planned",
IF(COUNTIFS(IR!B:B,B71)=COUNTIFS(IR!B:B,B71,IR!I:I,"Alternative Implementation"),"Alternative Implementation",
IF(COUNTIFS(IR!B:B,B71,IR!I:I,"Partially Implemented")&gt;0,"Partially Implemented",
IF(COUNTIFS(IR!B:B,B71,IR!I:I,"Planned")&gt;0,"Planned",
IF(COUNTIFS(IR!B:B,B71,IR!I:I,"Alternative Implementation")&gt;0,"Alternative Implementation",
IF(COUNTIFS(IR!B:B,B71,IR!I:I,"Implemented")&gt;0,"Implemented",
"")))))))</f>
        <v/>
      </c>
      <c r="E71" s="20" t="str">
        <f>IF(COUNTIFS(IR!B:B,B71,IR!J:J,"Other Than Satisfied")&gt;0,"Other Than Satisfied",
IF(COUNTIFS(IR!B:B,B71,IR!J:J,"Satisfied")=COUNTIFS(IR!B:B,B71),"Satisfied",""))</f>
        <v/>
      </c>
      <c r="F71" s="19" t="str">
        <f>IF(COUNTIFS(IR!B:B,B71,IR!N:N,"High")&gt;0,"High",
IF(COUNTIFS(IR!B:B,B71,IR!N:N,"Moderate")&gt;0,"Moderate",
IF(COUNTIFS(IR!B:B,B71,IR!N:N,"Low")&gt;0,"Low",
"")))</f>
        <v/>
      </c>
      <c r="G71" s="19" t="str">
        <f>IF(COUNTIFS(IR!B:B,B71,IR!Q:Q,"Yes")&gt;0,"Yes",
IF(COUNTIFS(IR!B:B,B71,IR!Q:Q,"No")&gt;0,"No",
IF(COUNTIFS(IR!B:B,B71,IR!Q:Q,"None")&gt;0,"None",
"")))</f>
        <v/>
      </c>
      <c r="H71" s="19" t="str">
        <f>IF(COUNTIFS(IR!B:B,B71,IR!T:T,"Other Than Satisfied")&gt;0,"Other Than Satisfied","")</f>
        <v/>
      </c>
      <c r="I71" s="19" t="str">
        <f>IF(COUNTIFS(IR!B:B,B71,IR!U:U,"High")&gt;0,"High",
IF(COUNTIFS(IR!B:B,B71,IR!U:U,"Moderate")&gt;0,"Moderate",
IF(COUNTIFS(IR!B:B,B71,IR!U:U,"Low")&gt;0,"Low",
"")))</f>
        <v/>
      </c>
    </row>
    <row r="72" spans="1:9" s="1" customFormat="1" ht="14.1" customHeight="1" x14ac:dyDescent="0.3">
      <c r="A72" s="16" t="s">
        <v>312</v>
      </c>
      <c r="B72" s="3" t="s">
        <v>157</v>
      </c>
      <c r="C72" s="3" t="s">
        <v>158</v>
      </c>
      <c r="D72" s="19" t="str">
        <f>IF(COUNTIFS(IR!B:B,B72)=COUNTIFS(IR!B:B,B72,IR!I:I,"Not Applicable"),"Not Applicable",
IF(COUNTIFS(IR!B:B,B72)=COUNTIFS(IR!B:B,B72,IR!I:I,"Planned"),"Planned",
IF(COUNTIFS(IR!B:B,B72)=COUNTIFS(IR!B:B,B72,IR!I:I,"Alternative Implementation"),"Alternative Implementation",
IF(COUNTIFS(IR!B:B,B72,IR!I:I,"Partially Implemented")&gt;0,"Partially Implemented",
IF(COUNTIFS(IR!B:B,B72,IR!I:I,"Planned")&gt;0,"Planned",
IF(COUNTIFS(IR!B:B,B72,IR!I:I,"Alternative Implementation")&gt;0,"Alternative Implementation",
IF(COUNTIFS(IR!B:B,B72,IR!I:I,"Implemented")&gt;0,"Implemented",
"")))))))</f>
        <v/>
      </c>
      <c r="E72" s="20" t="str">
        <f>IF(COUNTIFS(IR!B:B,B72,IR!J:J,"Other Than Satisfied")&gt;0,"Other Than Satisfied",
IF(COUNTIFS(IR!B:B,B72,IR!J:J,"Satisfied")=COUNTIFS(IR!B:B,B72),"Satisfied",""))</f>
        <v/>
      </c>
      <c r="F72" s="19" t="str">
        <f>IF(COUNTIFS(IR!B:B,B72,IR!N:N,"High")&gt;0,"High",
IF(COUNTIFS(IR!B:B,B72,IR!N:N,"Moderate")&gt;0,"Moderate",
IF(COUNTIFS(IR!B:B,B72,IR!N:N,"Low")&gt;0,"Low",
"")))</f>
        <v/>
      </c>
      <c r="G72" s="19" t="str">
        <f>IF(COUNTIFS(IR!B:B,B72,IR!Q:Q,"Yes")&gt;0,"Yes",
IF(COUNTIFS(IR!B:B,B72,IR!Q:Q,"No")&gt;0,"No",
IF(COUNTIFS(IR!B:B,B72,IR!Q:Q,"None")&gt;0,"None",
"")))</f>
        <v/>
      </c>
      <c r="H72" s="19" t="str">
        <f>IF(COUNTIFS(IR!B:B,B72,IR!T:T,"Other Than Satisfied")&gt;0,"Other Than Satisfied","")</f>
        <v/>
      </c>
      <c r="I72" s="19" t="str">
        <f>IF(COUNTIFS(IR!B:B,B72,IR!U:U,"High")&gt;0,"High",
IF(COUNTIFS(IR!B:B,B72,IR!U:U,"Moderate")&gt;0,"Moderate",
IF(COUNTIFS(IR!B:B,B72,IR!U:U,"Low")&gt;0,"Low",
"")))</f>
        <v/>
      </c>
    </row>
    <row r="73" spans="1:9" s="1" customFormat="1" ht="14.1" customHeight="1" x14ac:dyDescent="0.3">
      <c r="A73" s="139"/>
      <c r="B73" s="141"/>
      <c r="C73" s="141" t="s">
        <v>159</v>
      </c>
      <c r="D73" s="142"/>
      <c r="E73" s="142"/>
      <c r="F73" s="142"/>
      <c r="G73" s="142"/>
      <c r="H73" s="142"/>
      <c r="I73" s="142"/>
    </row>
    <row r="74" spans="1:9" s="1" customFormat="1" ht="14.1" customHeight="1" x14ac:dyDescent="0.3">
      <c r="A74" s="16" t="s">
        <v>318</v>
      </c>
      <c r="B74" s="3" t="s">
        <v>160</v>
      </c>
      <c r="C74" s="3" t="s">
        <v>161</v>
      </c>
      <c r="D74" s="19" t="str">
        <f>IF(COUNTIFS(MA!B:B,B74)=COUNTIFS(MA!B:B,B74,MA!I:I,"Not Applicable"),"Not Applicable",
IF(COUNTIFS(MA!B:B,B74)=COUNTIFS(MA!B:B,B74,MA!I:I,"Planned"),"Planned",
IF(COUNTIFS(MA!B:B,B74)=COUNTIFS(MA!B:B,B74,MA!I:I,"Alternative Implementation"),"Alternative Implementation",
IF(COUNTIFS(MA!B:B,B74,MA!I:I,"Partially Implemented")&gt;0,"Partially Implemented",
IF(COUNTIFS(MA!B:B,B74,MA!I:I,"Planned")&gt;0,"Planned",
IF(COUNTIFS(MA!B:B,B74,MA!I:I,"Alternative Implementation")&gt;0,"Alternative Implementation",
IF(COUNTIFS(MA!B:B,B74,MA!I:I,"Implemented")&gt;0,"Implemented",
"")))))))</f>
        <v/>
      </c>
      <c r="E74" s="20" t="str">
        <f>IF(COUNTIFS(MA!B:B,B74,MA!J:J,"Other Than Satisfied")&gt;0,"Other Than Satisfied",
IF(COUNTIFS(MA!B:B,B74,MA!J:J,"Satisfied")=COUNTIFS(MA!B:B,B74),"Satisfied",""))</f>
        <v/>
      </c>
      <c r="F74" s="19" t="str">
        <f>IF(COUNTIFS(MA!B:B,B74,MA!N:N,"High")&gt;0,"High",
IF(COUNTIFS(MA!B:B,B74,MA!N:N,"Moderate")&gt;0,"Moderate",
IF(COUNTIFS(MA!B:B,B74,MA!N:N,"Low")&gt;0,"Low",
"")))</f>
        <v/>
      </c>
      <c r="G74" s="19" t="str">
        <f>IF(COUNTIFS(MA!B:B,B74,MA!Q:Q,"Yes")&gt;0,"Yes",
IF(COUNTIFS(MA!B:B,B74,MA!Q:Q,"No")&gt;0,"No",
IF(COUNTIFS(MA!B:B,B74,MA!Q:Q,"None")&gt;0,"None",
"")))</f>
        <v/>
      </c>
      <c r="H74" s="19" t="str">
        <f>IF(COUNTIFS(MA!B:B,B74,MA!T:T,"Other Than Satisfied")&gt;0,"Other Than Satisfied","")</f>
        <v/>
      </c>
      <c r="I74" s="19" t="str">
        <f>IF(COUNTIFS(MA!B:B,B74,MA!U:U,"High")&gt;0,"High",
IF(COUNTIFS(MA!B:B,B74,MA!U:U,"Moderate")&gt;0,"Moderate",
IF(COUNTIFS(MA!B:B,B74,MA!U:U,"Low")&gt;0,"Low",
"")))</f>
        <v/>
      </c>
    </row>
    <row r="75" spans="1:9" s="1" customFormat="1" ht="14.1" customHeight="1" x14ac:dyDescent="0.3">
      <c r="A75" s="16" t="s">
        <v>318</v>
      </c>
      <c r="B75" s="3" t="s">
        <v>162</v>
      </c>
      <c r="C75" s="3" t="s">
        <v>163</v>
      </c>
      <c r="D75" s="19" t="str">
        <f>IF(COUNTIFS(MA!B:B,B75)=COUNTIFS(MA!B:B,B75,MA!I:I,"Not Applicable"),"Not Applicable",
IF(COUNTIFS(MA!B:B,B75)=COUNTIFS(MA!B:B,B75,MA!I:I,"Planned"),"Planned",
IF(COUNTIFS(MA!B:B,B75)=COUNTIFS(MA!B:B,B75,MA!I:I,"Alternative Implementation"),"Alternative Implementation",
IF(COUNTIFS(MA!B:B,B75,MA!I:I,"Partially Implemented")&gt;0,"Partially Implemented",
IF(COUNTIFS(MA!B:B,B75,MA!I:I,"Planned")&gt;0,"Planned",
IF(COUNTIFS(MA!B:B,B75,MA!I:I,"Alternative Implementation")&gt;0,"Alternative Implementation",
IF(COUNTIFS(MA!B:B,B75,MA!I:I,"Implemented")&gt;0,"Implemented",
"")))))))</f>
        <v/>
      </c>
      <c r="E75" s="20" t="str">
        <f>IF(COUNTIFS(MA!B:B,B75,MA!J:J,"Other Than Satisfied")&gt;0,"Other Than Satisfied",
IF(COUNTIFS(MA!B:B,B75,MA!J:J,"Satisfied")=COUNTIFS(MA!B:B,B75),"Satisfied",""))</f>
        <v/>
      </c>
      <c r="F75" s="19" t="str">
        <f>IF(COUNTIFS(MA!B:B,B75,MA!N:N,"High")&gt;0,"High",
IF(COUNTIFS(MA!B:B,B75,MA!N:N,"Moderate")&gt;0,"Moderate",
IF(COUNTIFS(MA!B:B,B75,MA!N:N,"Low")&gt;0,"Low",
"")))</f>
        <v/>
      </c>
      <c r="G75" s="19" t="str">
        <f>IF(COUNTIFS(MA!B:B,B75,MA!Q:Q,"Yes")&gt;0,"Yes",
IF(COUNTIFS(MA!B:B,B75,MA!Q:Q,"No")&gt;0,"No",
IF(COUNTIFS(MA!B:B,B75,MA!Q:Q,"None")&gt;0,"None",
"")))</f>
        <v/>
      </c>
      <c r="H75" s="19" t="str">
        <f>IF(COUNTIFS(MA!B:B,B75,MA!T:T,"Other Than Satisfied")&gt;0,"Other Than Satisfied","")</f>
        <v/>
      </c>
      <c r="I75" s="19" t="str">
        <f>IF(COUNTIFS(MA!B:B,B75,MA!U:U,"High")&gt;0,"High",
IF(COUNTIFS(MA!B:B,B75,MA!U:U,"Moderate")&gt;0,"Moderate",
IF(COUNTIFS(MA!B:B,B75,MA!U:U,"Low")&gt;0,"Low",
"")))</f>
        <v/>
      </c>
    </row>
    <row r="76" spans="1:9" s="1" customFormat="1" ht="14.1" customHeight="1" x14ac:dyDescent="0.3">
      <c r="A76" s="16" t="s">
        <v>318</v>
      </c>
      <c r="B76" s="3" t="s">
        <v>164</v>
      </c>
      <c r="C76" s="3" t="s">
        <v>165</v>
      </c>
      <c r="D76" s="19" t="str">
        <f>IF(COUNTIFS(MA!B:B,B76)=COUNTIFS(MA!B:B,B76,MA!I:I,"Not Applicable"),"Not Applicable",
IF(COUNTIFS(MA!B:B,B76)=COUNTIFS(MA!B:B,B76,MA!I:I,"Planned"),"Planned",
IF(COUNTIFS(MA!B:B,B76)=COUNTIFS(MA!B:B,B76,MA!I:I,"Alternative Implementation"),"Alternative Implementation",
IF(COUNTIFS(MA!B:B,B76,MA!I:I,"Partially Implemented")&gt;0,"Partially Implemented",
IF(COUNTIFS(MA!B:B,B76,MA!I:I,"Planned")&gt;0,"Planned",
IF(COUNTIFS(MA!B:B,B76,MA!I:I,"Alternative Implementation")&gt;0,"Alternative Implementation",
IF(COUNTIFS(MA!B:B,B76,MA!I:I,"Implemented")&gt;0,"Implemented",
"")))))))</f>
        <v/>
      </c>
      <c r="E76" s="20" t="str">
        <f>IF(COUNTIFS(MA!B:B,B76,MA!J:J,"Other Than Satisfied")&gt;0,"Other Than Satisfied",
IF(COUNTIFS(MA!B:B,B76,MA!J:J,"Satisfied")=COUNTIFS(MA!B:B,B76),"Satisfied",""))</f>
        <v/>
      </c>
      <c r="F76" s="19" t="str">
        <f>IF(COUNTIFS(MA!B:B,B76,MA!N:N,"High")&gt;0,"High",
IF(COUNTIFS(MA!B:B,B76,MA!N:N,"Moderate")&gt;0,"Moderate",
IF(COUNTIFS(MA!B:B,B76,MA!N:N,"Low")&gt;0,"Low",
"")))</f>
        <v/>
      </c>
      <c r="G76" s="19" t="str">
        <f>IF(COUNTIFS(MA!B:B,B76,MA!Q:Q,"Yes")&gt;0,"Yes",
IF(COUNTIFS(MA!B:B,B76,MA!Q:Q,"No")&gt;0,"No",
IF(COUNTIFS(MA!B:B,B76,MA!Q:Q,"None")&gt;0,"None",
"")))</f>
        <v/>
      </c>
      <c r="H76" s="19" t="str">
        <f>IF(COUNTIFS(MA!B:B,B76,MA!T:T,"Other Than Satisfied")&gt;0,"Other Than Satisfied","")</f>
        <v/>
      </c>
      <c r="I76" s="19" t="str">
        <f>IF(COUNTIFS(MA!B:B,B76,MA!U:U,"High")&gt;0,"High",
IF(COUNTIFS(MA!B:B,B76,MA!U:U,"Moderate")&gt;0,"Moderate",
IF(COUNTIFS(MA!B:B,B76,MA!U:U,"Low")&gt;0,"Low",
"")))</f>
        <v/>
      </c>
    </row>
    <row r="77" spans="1:9" s="1" customFormat="1" ht="14.1" customHeight="1" x14ac:dyDescent="0.3">
      <c r="A77" s="16" t="s">
        <v>318</v>
      </c>
      <c r="B77" s="3" t="s">
        <v>166</v>
      </c>
      <c r="C77" s="3" t="s">
        <v>167</v>
      </c>
      <c r="D77" s="19" t="str">
        <f>IF(COUNTIFS(MA!B:B,B77)=COUNTIFS(MA!B:B,B77,MA!I:I,"Not Applicable"),"Not Applicable",
IF(COUNTIFS(MA!B:B,B77)=COUNTIFS(MA!B:B,B77,MA!I:I,"Planned"),"Planned",
IF(COUNTIFS(MA!B:B,B77)=COUNTIFS(MA!B:B,B77,MA!I:I,"Alternative Implementation"),"Alternative Implementation",
IF(COUNTIFS(MA!B:B,B77,MA!I:I,"Partially Implemented")&gt;0,"Partially Implemented",
IF(COUNTIFS(MA!B:B,B77,MA!I:I,"Planned")&gt;0,"Planned",
IF(COUNTIFS(MA!B:B,B77,MA!I:I,"Alternative Implementation")&gt;0,"Alternative Implementation",
IF(COUNTIFS(MA!B:B,B77,MA!I:I,"Implemented")&gt;0,"Implemented",
"")))))))</f>
        <v/>
      </c>
      <c r="E77" s="20" t="str">
        <f>IF(COUNTIFS(MA!B:B,B77,MA!J:J,"Other Than Satisfied")&gt;0,"Other Than Satisfied",
IF(COUNTIFS(MA!B:B,B77,MA!J:J,"Satisfied")=COUNTIFS(MA!B:B,B77),"Satisfied",""))</f>
        <v/>
      </c>
      <c r="F77" s="19" t="str">
        <f>IF(COUNTIFS(MA!B:B,B77,MA!N:N,"High")&gt;0,"High",
IF(COUNTIFS(MA!B:B,B77,MA!N:N,"Moderate")&gt;0,"Moderate",
IF(COUNTIFS(MA!B:B,B77,MA!N:N,"Low")&gt;0,"Low",
"")))</f>
        <v/>
      </c>
      <c r="G77" s="19" t="str">
        <f>IF(COUNTIFS(MA!B:B,B77,MA!Q:Q,"Yes")&gt;0,"Yes",
IF(COUNTIFS(MA!B:B,B77,MA!Q:Q,"No")&gt;0,"No",
IF(COUNTIFS(MA!B:B,B77,MA!Q:Q,"None")&gt;0,"None",
"")))</f>
        <v/>
      </c>
      <c r="H77" s="19" t="str">
        <f>IF(COUNTIFS(MA!B:B,B77,MA!T:T,"Other Than Satisfied")&gt;0,"Other Than Satisfied","")</f>
        <v/>
      </c>
      <c r="I77" s="19" t="str">
        <f>IF(COUNTIFS(MA!B:B,B77,MA!U:U,"High")&gt;0,"High",
IF(COUNTIFS(MA!B:B,B77,MA!U:U,"Moderate")&gt;0,"Moderate",
IF(COUNTIFS(MA!B:B,B77,MA!U:U,"Low")&gt;0,"Low",
"")))</f>
        <v/>
      </c>
    </row>
    <row r="78" spans="1:9" s="1" customFormat="1" ht="14.1" customHeight="1" x14ac:dyDescent="0.3">
      <c r="A78" s="143"/>
      <c r="B78" s="141"/>
      <c r="C78" s="141" t="s">
        <v>168</v>
      </c>
      <c r="D78" s="142"/>
      <c r="E78" s="142"/>
      <c r="F78" s="142"/>
      <c r="G78" s="142"/>
      <c r="H78" s="142"/>
      <c r="I78" s="142"/>
    </row>
    <row r="79" spans="1:9" s="1" customFormat="1" ht="14.1" customHeight="1" x14ac:dyDescent="0.3">
      <c r="A79" s="16" t="s">
        <v>313</v>
      </c>
      <c r="B79" s="3" t="s">
        <v>169</v>
      </c>
      <c r="C79" s="3" t="s">
        <v>170</v>
      </c>
      <c r="D79" s="19" t="str">
        <f>IF(COUNTIFS(MP!B:B,B79)=COUNTIFS(MP!B:B,B79,MP!I:I,"Not Applicable"),"Not Applicable",
IF(COUNTIFS(MP!B:B,B79)=COUNTIFS(MP!B:B,B79,MP!I:I,"Planned"),"Planned",
IF(COUNTIFS(MP!B:B,B79)=COUNTIFS(MP!B:B,B79,MP!I:I,"Alternative Implementation"),"Alternative Implementation",
IF(COUNTIFS(MP!B:B,B79,MP!I:I,"Partially Implemented")&gt;0,"Partially Implemented",
IF(COUNTIFS(MP!B:B,B79,MP!I:I,"Planned")&gt;0,"Planned",
IF(COUNTIFS(MP!B:B,B79,MP!I:I,"Alternative Implementation")&gt;0,"Alternative Implementation",
IF(COUNTIFS(MP!B:B,B79,MP!I:I,"Implemented")&gt;0,"Implemented",
"")))))))</f>
        <v/>
      </c>
      <c r="E79" s="20" t="str">
        <f>IF(COUNTIFS(MP!B:B,B79,MP!J:J,"Other Than Satisfied")&gt;0,"Other Than Satisfied",
IF(COUNTIFS(MP!B:B,B79,MP!J:J,"Satisfied")=COUNTIFS(MP!B:B,B79),"Satisfied",""))</f>
        <v/>
      </c>
      <c r="F79" s="19" t="str">
        <f>IF(COUNTIFS(MP!B:B,B79,MP!N:N,"High")&gt;0,"High",
IF(COUNTIFS(MP!B:B,B79,MP!N:N,"Moderate")&gt;0,"Moderate",
IF(COUNTIFS(MP!B:B,B79,MP!N:N,"Low")&gt;0,"Low",
"")))</f>
        <v/>
      </c>
      <c r="G79" s="19" t="str">
        <f>IF(COUNTIFS(MP!B:B,B79,MP!Q:Q,"Yes")&gt;0,"Yes",
IF(COUNTIFS(MP!B:B,B79,MP!Q:Q,"No")&gt;0,"No",
IF(COUNTIFS(MP!B:B,B79,MP!Q:Q,"None")&gt;0,"None",
"")))</f>
        <v/>
      </c>
      <c r="H79" s="19" t="str">
        <f>IF(COUNTIFS(MP!B:B,B79,MP!T:T,"Other Than Satisfied")&gt;0,"Other Than Satisfied","")</f>
        <v/>
      </c>
      <c r="I79" s="19" t="str">
        <f>IF(COUNTIFS(MP!B:B,B79,MP!U:U,"High")&gt;0,"High",
IF(COUNTIFS(MP!B:B,B79,MP!U:U,"Moderate")&gt;0,"Moderate",
IF(COUNTIFS(MP!B:B,B79,MP!U:U,"Low")&gt;0,"Low",
"")))</f>
        <v/>
      </c>
    </row>
    <row r="80" spans="1:9" s="1" customFormat="1" ht="14.1" customHeight="1" x14ac:dyDescent="0.3">
      <c r="A80" s="16" t="s">
        <v>313</v>
      </c>
      <c r="B80" s="3" t="s">
        <v>171</v>
      </c>
      <c r="C80" s="3" t="s">
        <v>172</v>
      </c>
      <c r="D80" s="19" t="str">
        <f>IF(COUNTIFS(MP!B:B,B80)=COUNTIFS(MP!B:B,B80,MP!I:I,"Not Applicable"),"Not Applicable",
IF(COUNTIFS(MP!B:B,B80)=COUNTIFS(MP!B:B,B80,MP!I:I,"Planned"),"Planned",
IF(COUNTIFS(MP!B:B,B80)=COUNTIFS(MP!B:B,B80,MP!I:I,"Alternative Implementation"),"Alternative Implementation",
IF(COUNTIFS(MP!B:B,B80,MP!I:I,"Partially Implemented")&gt;0,"Partially Implemented",
IF(COUNTIFS(MP!B:B,B80,MP!I:I,"Planned")&gt;0,"Planned",
IF(COUNTIFS(MP!B:B,B80,MP!I:I,"Alternative Implementation")&gt;0,"Alternative Implementation",
IF(COUNTIFS(MP!B:B,B80,MP!I:I,"Implemented")&gt;0,"Implemented",
"")))))))</f>
        <v/>
      </c>
      <c r="E80" s="20" t="str">
        <f>IF(COUNTIFS(MP!B:B,B80,MP!J:J,"Other Than Satisfied")&gt;0,"Other Than Satisfied",
IF(COUNTIFS(MP!B:B,B80,MP!J:J,"Satisfied")=COUNTIFS(MP!B:B,B80),"Satisfied",""))</f>
        <v/>
      </c>
      <c r="F80" s="19" t="str">
        <f>IF(COUNTIFS(MP!B:B,B80,MP!N:N,"High")&gt;0,"High",
IF(COUNTIFS(MP!B:B,B80,MP!N:N,"Moderate")&gt;0,"Moderate",
IF(COUNTIFS(MP!B:B,B80,MP!N:N,"Low")&gt;0,"Low",
"")))</f>
        <v/>
      </c>
      <c r="G80" s="19" t="str">
        <f>IF(COUNTIFS(MP!B:B,B80,MP!Q:Q,"Yes")&gt;0,"Yes",
IF(COUNTIFS(MP!B:B,B80,MP!Q:Q,"No")&gt;0,"No",
IF(COUNTIFS(MP!B:B,B80,MP!Q:Q,"None")&gt;0,"None",
"")))</f>
        <v/>
      </c>
      <c r="H80" s="19" t="str">
        <f>IF(COUNTIFS(MP!B:B,B80,MP!T:T,"Other Than Satisfied")&gt;0,"Other Than Satisfied","")</f>
        <v/>
      </c>
      <c r="I80" s="19" t="str">
        <f>IF(COUNTIFS(MP!B:B,B80,MP!U:U,"High")&gt;0,"High",
IF(COUNTIFS(MP!B:B,B80,MP!U:U,"Moderate")&gt;0,"Moderate",
IF(COUNTIFS(MP!B:B,B80,MP!U:U,"Low")&gt;0,"Low",
"")))</f>
        <v/>
      </c>
    </row>
    <row r="81" spans="1:9" s="6" customFormat="1" ht="14.1" customHeight="1" x14ac:dyDescent="0.3">
      <c r="A81" s="16" t="s">
        <v>313</v>
      </c>
      <c r="B81" s="3" t="s">
        <v>173</v>
      </c>
      <c r="C81" s="3" t="s">
        <v>174</v>
      </c>
      <c r="D81" s="19" t="str">
        <f>IF(COUNTIFS(MP!B:B,B81)=COUNTIFS(MP!B:B,B81,MP!I:I,"Not Applicable"),"Not Applicable",
IF(COUNTIFS(MP!B:B,B81)=COUNTIFS(MP!B:B,B81,MP!I:I,"Planned"),"Planned",
IF(COUNTIFS(MP!B:B,B81)=COUNTIFS(MP!B:B,B81,MP!I:I,"Alternative Implementation"),"Alternative Implementation",
IF(COUNTIFS(MP!B:B,B81,MP!I:I,"Partially Implemented")&gt;0,"Partially Implemented",
IF(COUNTIFS(MP!B:B,B81,MP!I:I,"Planned")&gt;0,"Planned",
IF(COUNTIFS(MP!B:B,B81,MP!I:I,"Alternative Implementation")&gt;0,"Alternative Implementation",
IF(COUNTIFS(MP!B:B,B81,MP!I:I,"Implemented")&gt;0,"Implemented",
"")))))))</f>
        <v/>
      </c>
      <c r="E81" s="20" t="str">
        <f>IF(COUNTIFS(MP!B:B,B81,MP!J:J,"Other Than Satisfied")&gt;0,"Other Than Satisfied",
IF(COUNTIFS(MP!B:B,B81,MP!J:J,"Satisfied")=COUNTIFS(MP!B:B,B81),"Satisfied",""))</f>
        <v/>
      </c>
      <c r="F81" s="19" t="str">
        <f>IF(COUNTIFS(MP!B:B,B81,MP!N:N,"High")&gt;0,"High",
IF(COUNTIFS(MP!B:B,B81,MP!N:N,"Moderate")&gt;0,"Moderate",
IF(COUNTIFS(MP!B:B,B81,MP!N:N,"Low")&gt;0,"Low",
"")))</f>
        <v/>
      </c>
      <c r="G81" s="19" t="str">
        <f>IF(COUNTIFS(MP!B:B,B81,MP!Q:Q,"Yes")&gt;0,"Yes",
IF(COUNTIFS(MP!B:B,B81,MP!Q:Q,"No")&gt;0,"No",
IF(COUNTIFS(MP!B:B,B81,MP!Q:Q,"None")&gt;0,"None",
"")))</f>
        <v/>
      </c>
      <c r="H81" s="19" t="str">
        <f>IF(COUNTIFS(MP!B:B,B81,MP!T:T,"Other Than Satisfied")&gt;0,"Other Than Satisfied","")</f>
        <v/>
      </c>
      <c r="I81" s="19" t="str">
        <f>IF(COUNTIFS(MP!B:B,B81,MP!U:U,"High")&gt;0,"High",
IF(COUNTIFS(MP!B:B,B81,MP!U:U,"Moderate")&gt;0,"Moderate",
IF(COUNTIFS(MP!B:B,B81,MP!U:U,"Low")&gt;0,"Low",
"")))</f>
        <v/>
      </c>
    </row>
    <row r="82" spans="1:9" s="1" customFormat="1" ht="14.1" customHeight="1" x14ac:dyDescent="0.3">
      <c r="A82" s="143"/>
      <c r="B82" s="141"/>
      <c r="C82" s="141" t="s">
        <v>175</v>
      </c>
      <c r="D82" s="142"/>
      <c r="E82" s="142"/>
      <c r="F82" s="142"/>
      <c r="G82" s="142"/>
      <c r="H82" s="142"/>
      <c r="I82" s="142"/>
    </row>
    <row r="83" spans="1:9" s="6" customFormat="1" ht="14.1" customHeight="1" x14ac:dyDescent="0.3">
      <c r="A83" s="16" t="s">
        <v>314</v>
      </c>
      <c r="B83" s="3" t="s">
        <v>176</v>
      </c>
      <c r="C83" s="3" t="s">
        <v>177</v>
      </c>
      <c r="D83" s="19" t="str">
        <f>IF(COUNTIFS(PE!B:B,B83)=COUNTIFS(PE!B:B,B83,PE!I:I,"Not Applicable"),"Not Applicable",
IF(COUNTIFS(PE!B:B,B83)=COUNTIFS(PE!B:B,B83,PE!I:I,"Planned"),"Planned",
IF(COUNTIFS(PE!B:B,B83)=COUNTIFS(PE!B:B,B83,PE!I:I,"Alternative Implementation"),"Alternative Implementation",
IF(COUNTIFS(PE!B:B,B83,PE!I:I,"Partially Implemented")&gt;0,"Partially Implemented",
IF(COUNTIFS(PE!B:B,B83,PE!I:I,"Planned")&gt;0,"Planned",
IF(COUNTIFS(PE!B:B,B83,PE!I:I,"Alternative Implementation")&gt;0,"Alternative Implementation",
IF(COUNTIFS(PE!B:B,B83,PE!I:I,"Implemented")&gt;0,"Implemented",
"")))))))</f>
        <v/>
      </c>
      <c r="E83" s="20" t="str">
        <f>IF(COUNTIFS(PE!B:B,B83,PE!J:J,"Other Than Satisfied")&gt;0,"Other Than Satisfied",
IF(COUNTIFS(PE!B:B,B83,PE!J:J,"Satisfied")=COUNTIFS(PE!B:B,B83),"Satisfied",""))</f>
        <v/>
      </c>
      <c r="F83" s="19" t="str">
        <f>IF(COUNTIFS(PE!B:B,B83,PE!N:N,"High")&gt;0,"High",
IF(COUNTIFS(PE!B:B,B83,PE!N:N,"Moderate")&gt;0,"Moderate",
IF(COUNTIFS(PE!B:B,B83,PE!N:N,"Low")&gt;0,"Low",
"")))</f>
        <v/>
      </c>
      <c r="G83" s="19" t="str">
        <f>IF(COUNTIFS(PE!B:B,B83,PE!Q:Q,"Yes")&gt;0,"Yes",
IF(COUNTIFS(PE!B:B,B83,PE!Q:Q,"No")&gt;0,"No",
IF(COUNTIFS(PE!B:B,B83,PE!Q:Q,"None")&gt;0,"None",
"")))</f>
        <v/>
      </c>
      <c r="H83" s="19" t="str">
        <f>IF(COUNTIFS(PE!B:B,B83,PE!T:T,"Other Than Satisfied")&gt;0,"Other Than Satisfied","")</f>
        <v/>
      </c>
      <c r="I83" s="19" t="str">
        <f>IF(COUNTIFS(PE!B:B,B83,PE!U:U,"High")&gt;0,"High",
IF(COUNTIFS(PE!B:B,B83,PE!U:U,"Moderate")&gt;0,"Moderate",
IF(COUNTIFS(PE!B:B,B83,PE!U:U,"Low")&gt;0,"Low",
"")))</f>
        <v/>
      </c>
    </row>
    <row r="84" spans="1:9" s="1" customFormat="1" ht="14.1" customHeight="1" x14ac:dyDescent="0.3">
      <c r="A84" s="16" t="s">
        <v>314</v>
      </c>
      <c r="B84" s="3" t="s">
        <v>178</v>
      </c>
      <c r="C84" s="3" t="s">
        <v>179</v>
      </c>
      <c r="D84" s="19" t="str">
        <f>IF(COUNTIFS(PE!B:B,B84)=COUNTIFS(PE!B:B,B84,PE!I:I,"Not Applicable"),"Not Applicable",
IF(COUNTIFS(PE!B:B,B84)=COUNTIFS(PE!B:B,B84,PE!I:I,"Planned"),"Planned",
IF(COUNTIFS(PE!B:B,B84)=COUNTIFS(PE!B:B,B84,PE!I:I,"Alternative Implementation"),"Alternative Implementation",
IF(COUNTIFS(PE!B:B,B84,PE!I:I,"Partially Implemented")&gt;0,"Partially Implemented",
IF(COUNTIFS(PE!B:B,B84,PE!I:I,"Planned")&gt;0,"Planned",
IF(COUNTIFS(PE!B:B,B84,PE!I:I,"Alternative Implementation")&gt;0,"Alternative Implementation",
IF(COUNTIFS(PE!B:B,B84,PE!I:I,"Implemented")&gt;0,"Implemented",
"")))))))</f>
        <v/>
      </c>
      <c r="E84" s="20" t="str">
        <f>IF(COUNTIFS(PE!B:B,B84,PE!J:J,"Other Than Satisfied")&gt;0,"Other Than Satisfied",
IF(COUNTIFS(PE!B:B,B84,PE!J:J,"Satisfied")=COUNTIFS(PE!B:B,B84),"Satisfied",""))</f>
        <v/>
      </c>
      <c r="F84" s="19" t="str">
        <f>IF(COUNTIFS(PE!B:B,B84,PE!N:N,"High")&gt;0,"High",
IF(COUNTIFS(PE!B:B,B84,PE!N:N,"Moderate")&gt;0,"Moderate",
IF(COUNTIFS(PE!B:B,B84,PE!N:N,"Low")&gt;0,"Low",
"")))</f>
        <v/>
      </c>
      <c r="G84" s="19" t="str">
        <f>IF(COUNTIFS(PE!B:B,B84,PE!Q:Q,"Yes")&gt;0,"Yes",
IF(COUNTIFS(PE!B:B,B84,PE!Q:Q,"No")&gt;0,"No",
IF(COUNTIFS(PE!B:B,B84,PE!Q:Q,"None")&gt;0,"None",
"")))</f>
        <v/>
      </c>
      <c r="H84" s="19" t="str">
        <f>IF(COUNTIFS(PE!B:B,B84,PE!T:T,"Other Than Satisfied")&gt;0,"Other Than Satisfied","")</f>
        <v/>
      </c>
      <c r="I84" s="19" t="str">
        <f>IF(COUNTIFS(PE!B:B,B84,PE!U:U,"High")&gt;0,"High",
IF(COUNTIFS(PE!B:B,B84,PE!U:U,"Moderate")&gt;0,"Moderate",
IF(COUNTIFS(PE!B:B,B84,PE!U:U,"Low")&gt;0,"Low",
"")))</f>
        <v/>
      </c>
    </row>
    <row r="85" spans="1:9" s="1" customFormat="1" ht="14.1" customHeight="1" x14ac:dyDescent="0.3">
      <c r="A85" s="16" t="s">
        <v>314</v>
      </c>
      <c r="B85" s="3" t="s">
        <v>180</v>
      </c>
      <c r="C85" s="3" t="s">
        <v>181</v>
      </c>
      <c r="D85" s="19" t="str">
        <f>IF(COUNTIFS(PE!B:B,B85)=COUNTIFS(PE!B:B,B85,PE!I:I,"Not Applicable"),"Not Applicable",
IF(COUNTIFS(PE!B:B,B85)=COUNTIFS(PE!B:B,B85,PE!I:I,"Planned"),"Planned",
IF(COUNTIFS(PE!B:B,B85)=COUNTIFS(PE!B:B,B85,PE!I:I,"Alternative Implementation"),"Alternative Implementation",
IF(COUNTIFS(PE!B:B,B85,PE!I:I,"Partially Implemented")&gt;0,"Partially Implemented",
IF(COUNTIFS(PE!B:B,B85,PE!I:I,"Planned")&gt;0,"Planned",
IF(COUNTIFS(PE!B:B,B85,PE!I:I,"Alternative Implementation")&gt;0,"Alternative Implementation",
IF(COUNTIFS(PE!B:B,B85,PE!I:I,"Implemented")&gt;0,"Implemented",
"")))))))</f>
        <v/>
      </c>
      <c r="E85" s="20" t="str">
        <f>IF(COUNTIFS(PE!B:B,B85,PE!J:J,"Other Than Satisfied")&gt;0,"Other Than Satisfied",
IF(COUNTIFS(PE!B:B,B85,PE!J:J,"Satisfied")=COUNTIFS(PE!B:B,B85),"Satisfied",""))</f>
        <v/>
      </c>
      <c r="F85" s="19" t="str">
        <f>IF(COUNTIFS(PE!B:B,B85,PE!N:N,"High")&gt;0,"High",
IF(COUNTIFS(PE!B:B,B85,PE!N:N,"Moderate")&gt;0,"Moderate",
IF(COUNTIFS(PE!B:B,B85,PE!N:N,"Low")&gt;0,"Low",
"")))</f>
        <v/>
      </c>
      <c r="G85" s="19" t="str">
        <f>IF(COUNTIFS(PE!B:B,B85,PE!Q:Q,"Yes")&gt;0,"Yes",
IF(COUNTIFS(PE!B:B,B85,PE!Q:Q,"No")&gt;0,"No",
IF(COUNTIFS(PE!B:B,B85,PE!Q:Q,"None")&gt;0,"None",
"")))</f>
        <v/>
      </c>
      <c r="H85" s="19" t="str">
        <f>IF(COUNTIFS(PE!B:B,B85,PE!T:T,"Other Than Satisfied")&gt;0,"Other Than Satisfied","")</f>
        <v/>
      </c>
      <c r="I85" s="19" t="str">
        <f>IF(COUNTIFS(PE!B:B,B85,PE!U:U,"High")&gt;0,"High",
IF(COUNTIFS(PE!B:B,B85,PE!U:U,"Moderate")&gt;0,"Moderate",
IF(COUNTIFS(PE!B:B,B85,PE!U:U,"Low")&gt;0,"Low",
"")))</f>
        <v/>
      </c>
    </row>
    <row r="86" spans="1:9" s="1" customFormat="1" ht="14.1" customHeight="1" x14ac:dyDescent="0.3">
      <c r="A86" s="16" t="s">
        <v>314</v>
      </c>
      <c r="B86" s="3" t="s">
        <v>182</v>
      </c>
      <c r="C86" s="3" t="s">
        <v>183</v>
      </c>
      <c r="D86" s="19" t="str">
        <f>IF(COUNTIFS(PE!B:B,B86)=COUNTIFS(PE!B:B,B86,PE!I:I,"Not Applicable"),"Not Applicable",
IF(COUNTIFS(PE!B:B,B86)=COUNTIFS(PE!B:B,B86,PE!I:I,"Planned"),"Planned",
IF(COUNTIFS(PE!B:B,B86)=COUNTIFS(PE!B:B,B86,PE!I:I,"Alternative Implementation"),"Alternative Implementation",
IF(COUNTIFS(PE!B:B,B86,PE!I:I,"Partially Implemented")&gt;0,"Partially Implemented",
IF(COUNTIFS(PE!B:B,B86,PE!I:I,"Planned")&gt;0,"Planned",
IF(COUNTIFS(PE!B:B,B86,PE!I:I,"Alternative Implementation")&gt;0,"Alternative Implementation",
IF(COUNTIFS(PE!B:B,B86,PE!I:I,"Implemented")&gt;0,"Implemented",
"")))))))</f>
        <v/>
      </c>
      <c r="E86" s="20" t="str">
        <f>IF(COUNTIFS(PE!B:B,B86,PE!J:J,"Other Than Satisfied")&gt;0,"Other Than Satisfied",
IF(COUNTIFS(PE!B:B,B86,PE!J:J,"Satisfied")=COUNTIFS(PE!B:B,B86),"Satisfied",""))</f>
        <v/>
      </c>
      <c r="F86" s="19" t="str">
        <f>IF(COUNTIFS(PE!B:B,B86,PE!N:N,"High")&gt;0,"High",
IF(COUNTIFS(PE!B:B,B86,PE!N:N,"Moderate")&gt;0,"Moderate",
IF(COUNTIFS(PE!B:B,B86,PE!N:N,"Low")&gt;0,"Low",
"")))</f>
        <v/>
      </c>
      <c r="G86" s="19" t="str">
        <f>IF(COUNTIFS(PE!B:B,B86,PE!Q:Q,"Yes")&gt;0,"Yes",
IF(COUNTIFS(PE!B:B,B86,PE!Q:Q,"No")&gt;0,"No",
IF(COUNTIFS(PE!B:B,B86,PE!Q:Q,"None")&gt;0,"None",
"")))</f>
        <v/>
      </c>
      <c r="H86" s="19" t="str">
        <f>IF(COUNTIFS(PE!B:B,B86,PE!T:T,"Other Than Satisfied")&gt;0,"Other Than Satisfied","")</f>
        <v/>
      </c>
      <c r="I86" s="19" t="str">
        <f>IF(COUNTIFS(PE!B:B,B86,PE!U:U,"High")&gt;0,"High",
IF(COUNTIFS(PE!B:B,B86,PE!U:U,"Moderate")&gt;0,"Moderate",
IF(COUNTIFS(PE!B:B,B86,PE!U:U,"Low")&gt;0,"Low",
"")))</f>
        <v/>
      </c>
    </row>
    <row r="87" spans="1:9" s="1" customFormat="1" ht="14.1" customHeight="1" x14ac:dyDescent="0.3">
      <c r="A87" s="16" t="s">
        <v>314</v>
      </c>
      <c r="B87" s="3" t="s">
        <v>184</v>
      </c>
      <c r="C87" s="3" t="s">
        <v>185</v>
      </c>
      <c r="D87" s="19" t="str">
        <f>IF(COUNTIFS(PE!B:B,B87)=COUNTIFS(PE!B:B,B87,PE!I:I,"Not Applicable"),"Not Applicable",
IF(COUNTIFS(PE!B:B,B87)=COUNTIFS(PE!B:B,B87,PE!I:I,"Planned"),"Planned",
IF(COUNTIFS(PE!B:B,B87)=COUNTIFS(PE!B:B,B87,PE!I:I,"Alternative Implementation"),"Alternative Implementation",
IF(COUNTIFS(PE!B:B,B87,PE!I:I,"Partially Implemented")&gt;0,"Partially Implemented",
IF(COUNTIFS(PE!B:B,B87,PE!I:I,"Planned")&gt;0,"Planned",
IF(COUNTIFS(PE!B:B,B87,PE!I:I,"Alternative Implementation")&gt;0,"Alternative Implementation",
IF(COUNTIFS(PE!B:B,B87,PE!I:I,"Implemented")&gt;0,"Implemented",
"")))))))</f>
        <v/>
      </c>
      <c r="E87" s="20" t="str">
        <f>IF(COUNTIFS(PE!B:B,B87,PE!J:J,"Other Than Satisfied")&gt;0,"Other Than Satisfied",
IF(COUNTIFS(PE!B:B,B87,PE!J:J,"Satisfied")=COUNTIFS(PE!B:B,B87),"Satisfied",""))</f>
        <v/>
      </c>
      <c r="F87" s="19" t="str">
        <f>IF(COUNTIFS(PE!B:B,B87,PE!N:N,"High")&gt;0,"High",
IF(COUNTIFS(PE!B:B,B87,PE!N:N,"Moderate")&gt;0,"Moderate",
IF(COUNTIFS(PE!B:B,B87,PE!N:N,"Low")&gt;0,"Low",
"")))</f>
        <v/>
      </c>
      <c r="G87" s="19" t="str">
        <f>IF(COUNTIFS(PE!B:B,B87,PE!Q:Q,"Yes")&gt;0,"Yes",
IF(COUNTIFS(PE!B:B,B87,PE!Q:Q,"No")&gt;0,"No",
IF(COUNTIFS(PE!B:B,B87,PE!Q:Q,"None")&gt;0,"None",
"")))</f>
        <v/>
      </c>
      <c r="H87" s="19" t="str">
        <f>IF(COUNTIFS(PE!B:B,B87,PE!T:T,"Other Than Satisfied")&gt;0,"Other Than Satisfied","")</f>
        <v/>
      </c>
      <c r="I87" s="19" t="str">
        <f>IF(COUNTIFS(PE!B:B,B87,PE!U:U,"High")&gt;0,"High",
IF(COUNTIFS(PE!B:B,B87,PE!U:U,"Moderate")&gt;0,"Moderate",
IF(COUNTIFS(PE!B:B,B87,PE!U:U,"Low")&gt;0,"Low",
"")))</f>
        <v/>
      </c>
    </row>
    <row r="88" spans="1:9" s="1" customFormat="1" ht="14.1" customHeight="1" x14ac:dyDescent="0.3">
      <c r="A88" s="16" t="s">
        <v>314</v>
      </c>
      <c r="B88" s="3" t="s">
        <v>186</v>
      </c>
      <c r="C88" s="3" t="s">
        <v>187</v>
      </c>
      <c r="D88" s="19" t="str">
        <f>IF(COUNTIFS(PE!B:B,B88)=COUNTIFS(PE!B:B,B88,PE!I:I,"Not Applicable"),"Not Applicable",
IF(COUNTIFS(PE!B:B,B88)=COUNTIFS(PE!B:B,B88,PE!I:I,"Planned"),"Planned",
IF(COUNTIFS(PE!B:B,B88)=COUNTIFS(PE!B:B,B88,PE!I:I,"Alternative Implementation"),"Alternative Implementation",
IF(COUNTIFS(PE!B:B,B88,PE!I:I,"Partially Implemented")&gt;0,"Partially Implemented",
IF(COUNTIFS(PE!B:B,B88,PE!I:I,"Planned")&gt;0,"Planned",
IF(COUNTIFS(PE!B:B,B88,PE!I:I,"Alternative Implementation")&gt;0,"Alternative Implementation",
IF(COUNTIFS(PE!B:B,B88,PE!I:I,"Implemented")&gt;0,"Implemented",
"")))))))</f>
        <v/>
      </c>
      <c r="E88" s="20" t="str">
        <f>IF(COUNTIFS(PE!B:B,B88,PE!J:J,"Other Than Satisfied")&gt;0,"Other Than Satisfied",
IF(COUNTIFS(PE!B:B,B88,PE!J:J,"Satisfied")=COUNTIFS(PE!B:B,B88),"Satisfied",""))</f>
        <v/>
      </c>
      <c r="F88" s="19" t="str">
        <f>IF(COUNTIFS(PE!B:B,B88,PE!N:N,"High")&gt;0,"High",
IF(COUNTIFS(PE!B:B,B88,PE!N:N,"Moderate")&gt;0,"Moderate",
IF(COUNTIFS(PE!B:B,B88,PE!N:N,"Low")&gt;0,"Low",
"")))</f>
        <v/>
      </c>
      <c r="G88" s="19" t="str">
        <f>IF(COUNTIFS(PE!B:B,B88,PE!Q:Q,"Yes")&gt;0,"Yes",
IF(COUNTIFS(PE!B:B,B88,PE!Q:Q,"No")&gt;0,"No",
IF(COUNTIFS(PE!B:B,B88,PE!Q:Q,"None")&gt;0,"None",
"")))</f>
        <v/>
      </c>
      <c r="H88" s="19" t="str">
        <f>IF(COUNTIFS(PE!B:B,B88,PE!T:T,"Other Than Satisfied")&gt;0,"Other Than Satisfied","")</f>
        <v/>
      </c>
      <c r="I88" s="19" t="str">
        <f>IF(COUNTIFS(PE!B:B,B88,PE!U:U,"High")&gt;0,"High",
IF(COUNTIFS(PE!B:B,B88,PE!U:U,"Moderate")&gt;0,"Moderate",
IF(COUNTIFS(PE!B:B,B88,PE!U:U,"Low")&gt;0,"Low",
"")))</f>
        <v/>
      </c>
    </row>
    <row r="89" spans="1:9" s="1" customFormat="1" ht="14.1" customHeight="1" x14ac:dyDescent="0.3">
      <c r="A89" s="16" t="s">
        <v>314</v>
      </c>
      <c r="B89" s="3" t="s">
        <v>188</v>
      </c>
      <c r="C89" s="3" t="s">
        <v>189</v>
      </c>
      <c r="D89" s="19" t="str">
        <f>IF(COUNTIFS(PE!B:B,B89)=COUNTIFS(PE!B:B,B89,PE!I:I,"Not Applicable"),"Not Applicable",
IF(COUNTIFS(PE!B:B,B89)=COUNTIFS(PE!B:B,B89,PE!I:I,"Planned"),"Planned",
IF(COUNTIFS(PE!B:B,B89)=COUNTIFS(PE!B:B,B89,PE!I:I,"Alternative Implementation"),"Alternative Implementation",
IF(COUNTIFS(PE!B:B,B89,PE!I:I,"Partially Implemented")&gt;0,"Partially Implemented",
IF(COUNTIFS(PE!B:B,B89,PE!I:I,"Planned")&gt;0,"Planned",
IF(COUNTIFS(PE!B:B,B89,PE!I:I,"Alternative Implementation")&gt;0,"Alternative Implementation",
IF(COUNTIFS(PE!B:B,B89,PE!I:I,"Implemented")&gt;0,"Implemented",
"")))))))</f>
        <v/>
      </c>
      <c r="E89" s="20" t="str">
        <f>IF(COUNTIFS(PE!B:B,B89,PE!J:J,"Other Than Satisfied")&gt;0,"Other Than Satisfied",
IF(COUNTIFS(PE!B:B,B89,PE!J:J,"Satisfied")=COUNTIFS(PE!B:B,B89),"Satisfied",""))</f>
        <v/>
      </c>
      <c r="F89" s="19" t="str">
        <f>IF(COUNTIFS(PE!B:B,B89,PE!N:N,"High")&gt;0,"High",
IF(COUNTIFS(PE!B:B,B89,PE!N:N,"Moderate")&gt;0,"Moderate",
IF(COUNTIFS(PE!B:B,B89,PE!N:N,"Low")&gt;0,"Low",
"")))</f>
        <v/>
      </c>
      <c r="G89" s="19" t="str">
        <f>IF(COUNTIFS(PE!B:B,B89,PE!Q:Q,"Yes")&gt;0,"Yes",
IF(COUNTIFS(PE!B:B,B89,PE!Q:Q,"No")&gt;0,"No",
IF(COUNTIFS(PE!B:B,B89,PE!Q:Q,"None")&gt;0,"None",
"")))</f>
        <v/>
      </c>
      <c r="H89" s="19" t="str">
        <f>IF(COUNTIFS(PE!B:B,B89,PE!T:T,"Other Than Satisfied")&gt;0,"Other Than Satisfied","")</f>
        <v/>
      </c>
      <c r="I89" s="19" t="str">
        <f>IF(COUNTIFS(PE!B:B,B89,PE!U:U,"High")&gt;0,"High",
IF(COUNTIFS(PE!B:B,B89,PE!U:U,"Moderate")&gt;0,"Moderate",
IF(COUNTIFS(PE!B:B,B89,PE!U:U,"Low")&gt;0,"Low",
"")))</f>
        <v/>
      </c>
    </row>
    <row r="90" spans="1:9" s="1" customFormat="1" ht="14.1" customHeight="1" x14ac:dyDescent="0.3">
      <c r="A90" s="16" t="s">
        <v>314</v>
      </c>
      <c r="B90" s="3" t="s">
        <v>190</v>
      </c>
      <c r="C90" s="3" t="s">
        <v>191</v>
      </c>
      <c r="D90" s="19" t="str">
        <f>IF(COUNTIFS(PE!B:B,B90)=COUNTIFS(PE!B:B,B90,PE!I:I,"Not Applicable"),"Not Applicable",
IF(COUNTIFS(PE!B:B,B90)=COUNTIFS(PE!B:B,B90,PE!I:I,"Planned"),"Planned",
IF(COUNTIFS(PE!B:B,B90)=COUNTIFS(PE!B:B,B90,PE!I:I,"Alternative Implementation"),"Alternative Implementation",
IF(COUNTIFS(PE!B:B,B90,PE!I:I,"Partially Implemented")&gt;0,"Partially Implemented",
IF(COUNTIFS(PE!B:B,B90,PE!I:I,"Planned")&gt;0,"Planned",
IF(COUNTIFS(PE!B:B,B90,PE!I:I,"Alternative Implementation")&gt;0,"Alternative Implementation",
IF(COUNTIFS(PE!B:B,B90,PE!I:I,"Implemented")&gt;0,"Implemented",
"")))))))</f>
        <v/>
      </c>
      <c r="E90" s="20" t="str">
        <f>IF(COUNTIFS(PE!B:B,B90,PE!J:J,"Other Than Satisfied")&gt;0,"Other Than Satisfied",
IF(COUNTIFS(PE!B:B,B90,PE!J:J,"Satisfied")=COUNTIFS(PE!B:B,B90),"Satisfied",""))</f>
        <v/>
      </c>
      <c r="F90" s="19" t="str">
        <f>IF(COUNTIFS(PE!B:B,B90,PE!N:N,"High")&gt;0,"High",
IF(COUNTIFS(PE!B:B,B90,PE!N:N,"Moderate")&gt;0,"Moderate",
IF(COUNTIFS(PE!B:B,B90,PE!N:N,"Low")&gt;0,"Low",
"")))</f>
        <v/>
      </c>
      <c r="G90" s="19" t="str">
        <f>IF(COUNTIFS(PE!B:B,B90,PE!Q:Q,"Yes")&gt;0,"Yes",
IF(COUNTIFS(PE!B:B,B90,PE!Q:Q,"No")&gt;0,"No",
IF(COUNTIFS(PE!B:B,B90,PE!Q:Q,"None")&gt;0,"None",
"")))</f>
        <v/>
      </c>
      <c r="H90" s="19" t="str">
        <f>IF(COUNTIFS(PE!B:B,B90,PE!T:T,"Other Than Satisfied")&gt;0,"Other Than Satisfied","")</f>
        <v/>
      </c>
      <c r="I90" s="19" t="str">
        <f>IF(COUNTIFS(PE!B:B,B90,PE!U:U,"High")&gt;0,"High",
IF(COUNTIFS(PE!B:B,B90,PE!U:U,"Moderate")&gt;0,"Moderate",
IF(COUNTIFS(PE!B:B,B90,PE!U:U,"Low")&gt;0,"Low",
"")))</f>
        <v/>
      </c>
    </row>
    <row r="91" spans="1:9" s="1" customFormat="1" ht="14.1" customHeight="1" x14ac:dyDescent="0.3">
      <c r="A91" s="16" t="s">
        <v>314</v>
      </c>
      <c r="B91" s="3" t="s">
        <v>192</v>
      </c>
      <c r="C91" s="3" t="s">
        <v>193</v>
      </c>
      <c r="D91" s="19" t="str">
        <f>IF(COUNTIFS(PE!B:B,B91)=COUNTIFS(PE!B:B,B91,PE!I:I,"Not Applicable"),"Not Applicable",
IF(COUNTIFS(PE!B:B,B91)=COUNTIFS(PE!B:B,B91,PE!I:I,"Planned"),"Planned",
IF(COUNTIFS(PE!B:B,B91)=COUNTIFS(PE!B:B,B91,PE!I:I,"Alternative Implementation"),"Alternative Implementation",
IF(COUNTIFS(PE!B:B,B91,PE!I:I,"Partially Implemented")&gt;0,"Partially Implemented",
IF(COUNTIFS(PE!B:B,B91,PE!I:I,"Planned")&gt;0,"Planned",
IF(COUNTIFS(PE!B:B,B91,PE!I:I,"Alternative Implementation")&gt;0,"Alternative Implementation",
IF(COUNTIFS(PE!B:B,B91,PE!I:I,"Implemented")&gt;0,"Implemented",
"")))))))</f>
        <v/>
      </c>
      <c r="E91" s="20" t="str">
        <f>IF(COUNTIFS(PE!B:B,B91,PE!J:J,"Other Than Satisfied")&gt;0,"Other Than Satisfied",
IF(COUNTIFS(PE!B:B,B91,PE!J:J,"Satisfied")=COUNTIFS(PE!B:B,B91),"Satisfied",""))</f>
        <v/>
      </c>
      <c r="F91" s="19" t="str">
        <f>IF(COUNTIFS(PE!B:B,B91,PE!N:N,"High")&gt;0,"High",
IF(COUNTIFS(PE!B:B,B91,PE!N:N,"Moderate")&gt;0,"Moderate",
IF(COUNTIFS(PE!B:B,B91,PE!N:N,"Low")&gt;0,"Low",
"")))</f>
        <v/>
      </c>
      <c r="G91" s="19" t="str">
        <f>IF(COUNTIFS(PE!B:B,B91,PE!Q:Q,"Yes")&gt;0,"Yes",
IF(COUNTIFS(PE!B:B,B91,PE!Q:Q,"No")&gt;0,"No",
IF(COUNTIFS(PE!B:B,B91,PE!Q:Q,"None")&gt;0,"None",
"")))</f>
        <v/>
      </c>
      <c r="H91" s="19" t="str">
        <f>IF(COUNTIFS(PE!B:B,B91,PE!T:T,"Other Than Satisfied")&gt;0,"Other Than Satisfied","")</f>
        <v/>
      </c>
      <c r="I91" s="19" t="str">
        <f>IF(COUNTIFS(PE!B:B,B91,PE!U:U,"High")&gt;0,"High",
IF(COUNTIFS(PE!B:B,B91,PE!U:U,"Moderate")&gt;0,"Moderate",
IF(COUNTIFS(PE!B:B,B91,PE!U:U,"Low")&gt;0,"Low",
"")))</f>
        <v/>
      </c>
    </row>
    <row r="92" spans="1:9" s="1" customFormat="1" ht="14.1" customHeight="1" x14ac:dyDescent="0.3">
      <c r="A92" s="139"/>
      <c r="B92" s="141"/>
      <c r="C92" s="141" t="s">
        <v>194</v>
      </c>
      <c r="D92" s="142"/>
      <c r="E92" s="142"/>
      <c r="F92" s="142"/>
      <c r="G92" s="142"/>
      <c r="H92" s="142"/>
      <c r="I92" s="142"/>
    </row>
    <row r="93" spans="1:9" s="1" customFormat="1" ht="14.1" customHeight="1" x14ac:dyDescent="0.3">
      <c r="A93" s="16" t="s">
        <v>319</v>
      </c>
      <c r="B93" s="3" t="s">
        <v>195</v>
      </c>
      <c r="C93" s="4" t="s">
        <v>196</v>
      </c>
      <c r="D93" s="19" t="str">
        <f>IF(COUNTIFS(PL!B:B,B93)=COUNTIFS(PL!B:B,B93,PL!I:I,"Not Applicable"),"Not Applicable",
IF(COUNTIFS(PL!B:B,B93)=COUNTIFS(PL!B:B,B93,PL!I:I,"Planned"),"Planned",
IF(COUNTIFS(PL!B:B,B93)=COUNTIFS(PL!B:B,B93,PL!I:I,"Alternative Implementation"),"Alternative Implementation",
IF(COUNTIFS(PL!B:B,B93,PL!I:I,"Partially Implemented")&gt;0,"Partially Implemented",
IF(COUNTIFS(PL!B:B,B93,PL!I:I,"Planned")&gt;0,"Planned",
IF(COUNTIFS(PL!B:B,B93,PL!I:I,"Alternative Implementation")&gt;0,"Alternative Implementation",
IF(COUNTIFS(PL!B:B,B93,PL!I:I,"Implemented")&gt;0,"Implemented",
"")))))))</f>
        <v/>
      </c>
      <c r="E93" s="20" t="str">
        <f>IF(COUNTIFS(PL!B:B,B93,PL!J:J,"Other Than Satisfied")&gt;0,"Other Than Satisfied",
IF(COUNTIFS(PL!B:B,B93,PL!J:J,"Satisfied")=COUNTIFS(PL!B:B,B93),"Satisfied",""))</f>
        <v/>
      </c>
      <c r="F93" s="19" t="str">
        <f>IF(COUNTIFS(PL!B:B,B93,PL!N:N,"High")&gt;0,"High",
IF(COUNTIFS(PL!B:B,B93,PL!N:N,"Moderate")&gt;0,"Moderate",
IF(COUNTIFS(PL!B:B,B93,PL!N:N,"Low")&gt;0,"Low",
"")))</f>
        <v/>
      </c>
      <c r="G93" s="19" t="str">
        <f>IF(COUNTIFS(PL!B:B,B93,PL!Q:Q,"Yes")&gt;0,"Yes",
IF(COUNTIFS(PL!B:B,B93,PL!Q:Q,"No")&gt;0,"No",
IF(COUNTIFS(PL!B:B,B93,PL!Q:Q,"None")&gt;0,"None",
"")))</f>
        <v/>
      </c>
      <c r="H93" s="19" t="str">
        <f>IF(COUNTIFS(PL!B:B,B93,PL!T:T,"Other Than Satisfied")&gt;0,"Other Than Satisfied","")</f>
        <v/>
      </c>
      <c r="I93" s="19" t="str">
        <f>IF(COUNTIFS(PL!B:B,B93,PL!U:U,"High")&gt;0,"High",
IF(COUNTIFS(PL!B:B,B93,PL!U:U,"Moderate")&gt;0,"Moderate",
IF(COUNTIFS(PL!B:B,B93,PL!U:U,"Low")&gt;0,"Low",
"")))</f>
        <v/>
      </c>
    </row>
    <row r="94" spans="1:9" s="1" customFormat="1" ht="14.1" customHeight="1" x14ac:dyDescent="0.3">
      <c r="A94" s="16" t="s">
        <v>319</v>
      </c>
      <c r="B94" s="3" t="s">
        <v>197</v>
      </c>
      <c r="C94" s="4" t="s">
        <v>198</v>
      </c>
      <c r="D94" s="19" t="str">
        <f>IF(COUNTIFS(PL!B:B,B94)=COUNTIFS(PL!B:B,B94,PL!I:I,"Not Applicable"),"Not Applicable",
IF(COUNTIFS(PL!B:B,B94)=COUNTIFS(PL!B:B,B94,PL!I:I,"Planned"),"Planned",
IF(COUNTIFS(PL!B:B,B94)=COUNTIFS(PL!B:B,B94,PL!I:I,"Alternative Implementation"),"Alternative Implementation",
IF(COUNTIFS(PL!B:B,B94,PL!I:I,"Partially Implemented")&gt;0,"Partially Implemented",
IF(COUNTIFS(PL!B:B,B94,PL!I:I,"Planned")&gt;0,"Planned",
IF(COUNTIFS(PL!B:B,B94,PL!I:I,"Alternative Implementation")&gt;0,"Alternative Implementation",
IF(COUNTIFS(PL!B:B,B94,PL!I:I,"Implemented")&gt;0,"Implemented",
"")))))))</f>
        <v/>
      </c>
      <c r="E94" s="20" t="str">
        <f>IF(COUNTIFS(PL!B:B,B94,PL!J:J,"Other Than Satisfied")&gt;0,"Other Than Satisfied",
IF(COUNTIFS(PL!B:B,B94,PL!J:J,"Satisfied")=COUNTIFS(PL!B:B,B94),"Satisfied",""))</f>
        <v/>
      </c>
      <c r="F94" s="19" t="str">
        <f>IF(COUNTIFS(PL!B:B,B94,PL!N:N,"High")&gt;0,"High",
IF(COUNTIFS(PL!B:B,B94,PL!N:N,"Moderate")&gt;0,"Moderate",
IF(COUNTIFS(PL!B:B,B94,PL!N:N,"Low")&gt;0,"Low",
"")))</f>
        <v/>
      </c>
      <c r="G94" s="19" t="str">
        <f>IF(COUNTIFS(PL!B:B,B94,PL!Q:Q,"Yes")&gt;0,"Yes",
IF(COUNTIFS(PL!B:B,B94,PL!Q:Q,"No")&gt;0,"No",
IF(COUNTIFS(PL!B:B,B94,PL!Q:Q,"None")&gt;0,"None",
"")))</f>
        <v/>
      </c>
      <c r="H94" s="19" t="str">
        <f>IF(COUNTIFS(PL!B:B,B94,PL!T:T,"Other Than Satisfied")&gt;0,"Other Than Satisfied","")</f>
        <v/>
      </c>
      <c r="I94" s="19" t="str">
        <f>IF(COUNTIFS(PL!B:B,B94,PL!U:U,"High")&gt;0,"High",
IF(COUNTIFS(PL!B:B,B94,PL!U:U,"Moderate")&gt;0,"Moderate",
IF(COUNTIFS(PL!B:B,B94,PL!U:U,"Low")&gt;0,"Low",
"")))</f>
        <v/>
      </c>
    </row>
    <row r="95" spans="1:9" s="1" customFormat="1" ht="14.1" customHeight="1" x14ac:dyDescent="0.3">
      <c r="A95" s="16" t="s">
        <v>319</v>
      </c>
      <c r="B95" s="3" t="s">
        <v>199</v>
      </c>
      <c r="C95" s="4" t="s">
        <v>200</v>
      </c>
      <c r="D95" s="19" t="str">
        <f>IF(COUNTIFS(PL!B:B,B95)=COUNTIFS(PL!B:B,B95,PL!I:I,"Not Applicable"),"Not Applicable",
IF(COUNTIFS(PL!B:B,B95)=COUNTIFS(PL!B:B,B95,PL!I:I,"Planned"),"Planned",
IF(COUNTIFS(PL!B:B,B95)=COUNTIFS(PL!B:B,B95,PL!I:I,"Alternative Implementation"),"Alternative Implementation",
IF(COUNTIFS(PL!B:B,B95,PL!I:I,"Partially Implemented")&gt;0,"Partially Implemented",
IF(COUNTIFS(PL!B:B,B95,PL!I:I,"Planned")&gt;0,"Planned",
IF(COUNTIFS(PL!B:B,B95,PL!I:I,"Alternative Implementation")&gt;0,"Alternative Implementation",
IF(COUNTIFS(PL!B:B,B95,PL!I:I,"Implemented")&gt;0,"Implemented",
"")))))))</f>
        <v/>
      </c>
      <c r="E95" s="20" t="str">
        <f>IF(COUNTIFS(PL!B:B,B95,PL!J:J,"Other Than Satisfied")&gt;0,"Other Than Satisfied",
IF(COUNTIFS(PL!B:B,B95,PL!J:J,"Satisfied")=COUNTIFS(PL!B:B,B95),"Satisfied",""))</f>
        <v/>
      </c>
      <c r="F95" s="19" t="str">
        <f>IF(COUNTIFS(PL!B:B,B95,PL!N:N,"High")&gt;0,"High",
IF(COUNTIFS(PL!B:B,B95,PL!N:N,"Moderate")&gt;0,"Moderate",
IF(COUNTIFS(PL!B:B,B95,PL!N:N,"Low")&gt;0,"Low",
"")))</f>
        <v/>
      </c>
      <c r="G95" s="19" t="str">
        <f>IF(COUNTIFS(PL!B:B,B95,PL!Q:Q,"Yes")&gt;0,"Yes",
IF(COUNTIFS(PL!B:B,B95,PL!Q:Q,"No")&gt;0,"No",
IF(COUNTIFS(PL!B:B,B95,PL!Q:Q,"None")&gt;0,"None",
"")))</f>
        <v/>
      </c>
      <c r="H95" s="19" t="str">
        <f>IF(COUNTIFS(PL!B:B,B95,PL!T:T,"Other Than Satisfied")&gt;0,"Other Than Satisfied","")</f>
        <v/>
      </c>
      <c r="I95" s="19" t="str">
        <f>IF(COUNTIFS(PL!B:B,B95,PL!U:U,"High")&gt;0,"High",
IF(COUNTIFS(PL!B:B,B95,PL!U:U,"Moderate")&gt;0,"Moderate",
IF(COUNTIFS(PL!B:B,B95,PL!U:U,"Low")&gt;0,"Low",
"")))</f>
        <v/>
      </c>
    </row>
    <row r="96" spans="1:9" s="1" customFormat="1" ht="14.1" customHeight="1" x14ac:dyDescent="0.3">
      <c r="A96" s="143"/>
      <c r="B96" s="141"/>
      <c r="C96" s="141" t="s">
        <v>201</v>
      </c>
      <c r="D96" s="142"/>
      <c r="E96" s="142"/>
      <c r="F96" s="142"/>
      <c r="G96" s="142"/>
      <c r="H96" s="142"/>
      <c r="I96" s="142"/>
    </row>
    <row r="97" spans="1:9" s="1" customFormat="1" ht="14.1" customHeight="1" x14ac:dyDescent="0.3">
      <c r="A97" s="16" t="s">
        <v>315</v>
      </c>
      <c r="B97" s="3" t="s">
        <v>202</v>
      </c>
      <c r="C97" s="4" t="s">
        <v>203</v>
      </c>
      <c r="D97" s="19" t="str">
        <f>IF(COUNTIFS(PS!B:B,B97)=COUNTIFS(PS!B:B,B97,PS!I:I,"Not Applicable"),"Not Applicable",
IF(COUNTIFS(PS!B:B,B97)=COUNTIFS(PS!B:B,B97,PS!I:I,"Planned"),"Planned",
IF(COUNTIFS(PS!B:B,B97)=COUNTIFS(PS!B:B,B97,PS!I:I,"Alternative Implementation"),"Alternative Implementation",
IF(COUNTIFS(PS!B:B,B97,PS!I:I,"Partially Implemented")&gt;0,"Partially Implemented",
IF(COUNTIFS(PS!B:B,B97,PS!I:I,"Planned")&gt;0,"Planned",
IF(COUNTIFS(PS!B:B,B97,PS!I:I,"Alternative Implementation")&gt;0,"Alternative Implementation",
IF(COUNTIFS(PS!B:B,B97,PS!I:I,"Implemented")&gt;0,"Implemented",
"")))))))</f>
        <v/>
      </c>
      <c r="E97" s="20" t="str">
        <f>IF(COUNTIFS(PS!B:B,B97,PS!J:J,"Other Than Satisfied")&gt;0,"Other Than Satisfied",
IF(COUNTIFS(PS!B:B,B97,PS!J:J,"Satisfied")=COUNTIFS(PS!B:B,B97),"Satisfied",""))</f>
        <v/>
      </c>
      <c r="F97" s="19" t="str">
        <f>IF(COUNTIFS(PS!B:B,B97,PS!N:N,"High")&gt;0,"High",
IF(COUNTIFS(PS!B:B,B97,PS!N:N,"Moderate")&gt;0,"Moderate",
IF(COUNTIFS(PS!B:B,B97,PS!N:N,"Low")&gt;0,"Low",
"")))</f>
        <v/>
      </c>
      <c r="G97" s="19" t="str">
        <f>IF(COUNTIFS(PS!B:B,B97,PS!Q:Q,"Yes")&gt;0,"Yes",
IF(COUNTIFS(PS!B:B,B97,PS!Q:Q,"No")&gt;0,"No",
IF(COUNTIFS(PS!B:B,B97,PS!Q:Q,"None")&gt;0,"None",
"")))</f>
        <v/>
      </c>
      <c r="H97" s="19" t="str">
        <f>IF(COUNTIFS(PS!B:B,B97,PS!T:T,"Other Than Satisfied")&gt;0,"Other Than Satisfied","")</f>
        <v/>
      </c>
      <c r="I97" s="19" t="str">
        <f>IF(COUNTIFS(PS!B:B,B97,PS!U:U,"High")&gt;0,"High",
IF(COUNTIFS(PS!B:B,B97,PS!U:U,"Moderate")&gt;0,"Moderate",
IF(COUNTIFS(PS!B:B,B97,PS!U:U,"Low")&gt;0,"Low",
"")))</f>
        <v/>
      </c>
    </row>
    <row r="98" spans="1:9" s="1" customFormat="1" ht="14.1" customHeight="1" x14ac:dyDescent="0.3">
      <c r="A98" s="16" t="s">
        <v>315</v>
      </c>
      <c r="B98" s="3" t="s">
        <v>204</v>
      </c>
      <c r="C98" s="4" t="s">
        <v>205</v>
      </c>
      <c r="D98" s="19" t="str">
        <f>IF(COUNTIFS(PS!B:B,B98)=COUNTIFS(PS!B:B,B98,PS!I:I,"Not Applicable"),"Not Applicable",
IF(COUNTIFS(PS!B:B,B98)=COUNTIFS(PS!B:B,B98,PS!I:I,"Planned"),"Planned",
IF(COUNTIFS(PS!B:B,B98)=COUNTIFS(PS!B:B,B98,PS!I:I,"Alternative Implementation"),"Alternative Implementation",
IF(COUNTIFS(PS!B:B,B98,PS!I:I,"Partially Implemented")&gt;0,"Partially Implemented",
IF(COUNTIFS(PS!B:B,B98,PS!I:I,"Planned")&gt;0,"Planned",
IF(COUNTIFS(PS!B:B,B98,PS!I:I,"Alternative Implementation")&gt;0,"Alternative Implementation",
IF(COUNTIFS(PS!B:B,B98,PS!I:I,"Implemented")&gt;0,"Implemented",
"")))))))</f>
        <v/>
      </c>
      <c r="E98" s="20" t="str">
        <f>IF(COUNTIFS(PS!B:B,B98,PS!J:J,"Other Than Satisfied")&gt;0,"Other Than Satisfied",
IF(COUNTIFS(PS!B:B,B98,PS!J:J,"Satisfied")=COUNTIFS(PS!B:B,B98),"Satisfied",""))</f>
        <v/>
      </c>
      <c r="F98" s="19" t="str">
        <f>IF(COUNTIFS(PS!B:B,B98,PS!N:N,"High")&gt;0,"High",
IF(COUNTIFS(PS!B:B,B98,PS!N:N,"Moderate")&gt;0,"Moderate",
IF(COUNTIFS(PS!B:B,B98,PS!N:N,"Low")&gt;0,"Low",
"")))</f>
        <v/>
      </c>
      <c r="G98" s="19" t="str">
        <f>IF(COUNTIFS(PS!B:B,B98,PS!Q:Q,"Yes")&gt;0,"Yes",
IF(COUNTIFS(PS!B:B,B98,PS!Q:Q,"No")&gt;0,"No",
IF(COUNTIFS(PS!B:B,B98,PS!Q:Q,"None")&gt;0,"None",
"")))</f>
        <v/>
      </c>
      <c r="H98" s="19" t="str">
        <f>IF(COUNTIFS(PS!B:B,B98,PS!T:T,"Other Than Satisfied")&gt;0,"Other Than Satisfied","")</f>
        <v/>
      </c>
      <c r="I98" s="19" t="str">
        <f>IF(COUNTIFS(PS!B:B,B98,PS!U:U,"High")&gt;0,"High",
IF(COUNTIFS(PS!B:B,B98,PS!U:U,"Moderate")&gt;0,"Moderate",
IF(COUNTIFS(PS!B:B,B98,PS!U:U,"Low")&gt;0,"Low",
"")))</f>
        <v/>
      </c>
    </row>
    <row r="99" spans="1:9" s="1" customFormat="1" ht="14.1" customHeight="1" x14ac:dyDescent="0.3">
      <c r="A99" s="16" t="s">
        <v>315</v>
      </c>
      <c r="B99" s="3" t="s">
        <v>206</v>
      </c>
      <c r="C99" s="4" t="s">
        <v>207</v>
      </c>
      <c r="D99" s="19" t="str">
        <f>IF(COUNTIFS(PS!B:B,B99)=COUNTIFS(PS!B:B,B99,PS!I:I,"Not Applicable"),"Not Applicable",
IF(COUNTIFS(PS!B:B,B99)=COUNTIFS(PS!B:B,B99,PS!I:I,"Planned"),"Planned",
IF(COUNTIFS(PS!B:B,B99)=COUNTIFS(PS!B:B,B99,PS!I:I,"Alternative Implementation"),"Alternative Implementation",
IF(COUNTIFS(PS!B:B,B99,PS!I:I,"Partially Implemented")&gt;0,"Partially Implemented",
IF(COUNTIFS(PS!B:B,B99,PS!I:I,"Planned")&gt;0,"Planned",
IF(COUNTIFS(PS!B:B,B99,PS!I:I,"Alternative Implementation")&gt;0,"Alternative Implementation",
IF(COUNTIFS(PS!B:B,B99,PS!I:I,"Implemented")&gt;0,"Implemented",
"")))))))</f>
        <v/>
      </c>
      <c r="E99" s="20" t="str">
        <f>IF(COUNTIFS(PS!B:B,B99,PS!J:J,"Other Than Satisfied")&gt;0,"Other Than Satisfied",
IF(COUNTIFS(PS!B:B,B99,PS!J:J,"Satisfied")=COUNTIFS(PS!B:B,B99),"Satisfied",""))</f>
        <v/>
      </c>
      <c r="F99" s="19" t="str">
        <f>IF(COUNTIFS(PS!B:B,B99,PS!N:N,"High")&gt;0,"High",
IF(COUNTIFS(PS!B:B,B99,PS!N:N,"Moderate")&gt;0,"Moderate",
IF(COUNTIFS(PS!B:B,B99,PS!N:N,"Low")&gt;0,"Low",
"")))</f>
        <v/>
      </c>
      <c r="G99" s="19" t="str">
        <f>IF(COUNTIFS(PS!B:B,B99,PS!Q:Q,"Yes")&gt;0,"Yes",
IF(COUNTIFS(PS!B:B,B99,PS!Q:Q,"No")&gt;0,"No",
IF(COUNTIFS(PS!B:B,B99,PS!Q:Q,"None")&gt;0,"None",
"")))</f>
        <v/>
      </c>
      <c r="H99" s="19" t="str">
        <f>IF(COUNTIFS(PS!B:B,B99,PS!T:T,"Other Than Satisfied")&gt;0,"Other Than Satisfied","")</f>
        <v/>
      </c>
      <c r="I99" s="19" t="str">
        <f>IF(COUNTIFS(PS!B:B,B99,PS!U:U,"High")&gt;0,"High",
IF(COUNTIFS(PS!B:B,B99,PS!U:U,"Moderate")&gt;0,"Moderate",
IF(COUNTIFS(PS!B:B,B99,PS!U:U,"Low")&gt;0,"Low",
"")))</f>
        <v/>
      </c>
    </row>
    <row r="100" spans="1:9" s="6" customFormat="1" ht="14.1" customHeight="1" x14ac:dyDescent="0.3">
      <c r="A100" s="16" t="s">
        <v>315</v>
      </c>
      <c r="B100" s="3" t="s">
        <v>208</v>
      </c>
      <c r="C100" s="4" t="s">
        <v>209</v>
      </c>
      <c r="D100" s="19" t="str">
        <f>IF(COUNTIFS(PS!B:B,B100)=COUNTIFS(PS!B:B,B100,PS!I:I,"Not Applicable"),"Not Applicable",
IF(COUNTIFS(PS!B:B,B100)=COUNTIFS(PS!B:B,B100,PS!I:I,"Planned"),"Planned",
IF(COUNTIFS(PS!B:B,B100)=COUNTIFS(PS!B:B,B100,PS!I:I,"Alternative Implementation"),"Alternative Implementation",
IF(COUNTIFS(PS!B:B,B100,PS!I:I,"Partially Implemented")&gt;0,"Partially Implemented",
IF(COUNTIFS(PS!B:B,B100,PS!I:I,"Planned")&gt;0,"Planned",
IF(COUNTIFS(PS!B:B,B100,PS!I:I,"Alternative Implementation")&gt;0,"Alternative Implementation",
IF(COUNTIFS(PS!B:B,B100,PS!I:I,"Implemented")&gt;0,"Implemented",
"")))))))</f>
        <v/>
      </c>
      <c r="E100" s="20" t="str">
        <f>IF(COUNTIFS(PS!B:B,B100,PS!J:J,"Other Than Satisfied")&gt;0,"Other Than Satisfied",
IF(COUNTIFS(PS!B:B,B100,PS!J:J,"Satisfied")=COUNTIFS(PS!B:B,B100),"Satisfied",""))</f>
        <v/>
      </c>
      <c r="F100" s="19" t="str">
        <f>IF(COUNTIFS(PS!B:B,B100,PS!N:N,"High")&gt;0,"High",
IF(COUNTIFS(PS!B:B,B100,PS!N:N,"Moderate")&gt;0,"Moderate",
IF(COUNTIFS(PS!B:B,B100,PS!N:N,"Low")&gt;0,"Low",
"")))</f>
        <v/>
      </c>
      <c r="G100" s="19" t="str">
        <f>IF(COUNTIFS(PS!B:B,B100,PS!Q:Q,"Yes")&gt;0,"Yes",
IF(COUNTIFS(PS!B:B,B100,PS!Q:Q,"No")&gt;0,"No",
IF(COUNTIFS(PS!B:B,B100,PS!Q:Q,"None")&gt;0,"None",
"")))</f>
        <v/>
      </c>
      <c r="H100" s="19" t="str">
        <f>IF(COUNTIFS(PS!B:B,B100,PS!T:T,"Other Than Satisfied")&gt;0,"Other Than Satisfied","")</f>
        <v/>
      </c>
      <c r="I100" s="19" t="str">
        <f>IF(COUNTIFS(PS!B:B,B100,PS!U:U,"High")&gt;0,"High",
IF(COUNTIFS(PS!B:B,B100,PS!U:U,"Moderate")&gt;0,"Moderate",
IF(COUNTIFS(PS!B:B,B100,PS!U:U,"Low")&gt;0,"Low",
"")))</f>
        <v/>
      </c>
    </row>
    <row r="101" spans="1:9" s="1" customFormat="1" ht="14.1" customHeight="1" x14ac:dyDescent="0.3">
      <c r="A101" s="16" t="s">
        <v>315</v>
      </c>
      <c r="B101" s="3" t="s">
        <v>210</v>
      </c>
      <c r="C101" s="4" t="s">
        <v>211</v>
      </c>
      <c r="D101" s="19" t="str">
        <f>IF(COUNTIFS(PS!B:B,B101)=COUNTIFS(PS!B:B,B101,PS!I:I,"Not Applicable"),"Not Applicable",
IF(COUNTIFS(PS!B:B,B101)=COUNTIFS(PS!B:B,B101,PS!I:I,"Planned"),"Planned",
IF(COUNTIFS(PS!B:B,B101)=COUNTIFS(PS!B:B,B101,PS!I:I,"Alternative Implementation"),"Alternative Implementation",
IF(COUNTIFS(PS!B:B,B101,PS!I:I,"Partially Implemented")&gt;0,"Partially Implemented",
IF(COUNTIFS(PS!B:B,B101,PS!I:I,"Planned")&gt;0,"Planned",
IF(COUNTIFS(PS!B:B,B101,PS!I:I,"Alternative Implementation")&gt;0,"Alternative Implementation",
IF(COUNTIFS(PS!B:B,B101,PS!I:I,"Implemented")&gt;0,"Implemented",
"")))))))</f>
        <v/>
      </c>
      <c r="E101" s="20" t="str">
        <f>IF(COUNTIFS(PS!B:B,B101,PS!J:J,"Other Than Satisfied")&gt;0,"Other Than Satisfied",
IF(COUNTIFS(PS!B:B,B101,PS!J:J,"Satisfied")=COUNTIFS(PS!B:B,B101),"Satisfied",""))</f>
        <v/>
      </c>
      <c r="F101" s="19" t="str">
        <f>IF(COUNTIFS(PS!B:B,B101,PS!N:N,"High")&gt;0,"High",
IF(COUNTIFS(PS!B:B,B101,PS!N:N,"Moderate")&gt;0,"Moderate",
IF(COUNTIFS(PS!B:B,B101,PS!N:N,"Low")&gt;0,"Low",
"")))</f>
        <v/>
      </c>
      <c r="G101" s="19" t="str">
        <f>IF(COUNTIFS(PS!B:B,B101,PS!Q:Q,"Yes")&gt;0,"Yes",
IF(COUNTIFS(PS!B:B,B101,PS!Q:Q,"No")&gt;0,"No",
IF(COUNTIFS(PS!B:B,B101,PS!Q:Q,"None")&gt;0,"None",
"")))</f>
        <v/>
      </c>
      <c r="H101" s="19" t="str">
        <f>IF(COUNTIFS(PS!B:B,B101,PS!T:T,"Other Than Satisfied")&gt;0,"Other Than Satisfied","")</f>
        <v/>
      </c>
      <c r="I101" s="19" t="str">
        <f>IF(COUNTIFS(PS!B:B,B101,PS!U:U,"High")&gt;0,"High",
IF(COUNTIFS(PS!B:B,B101,PS!U:U,"Moderate")&gt;0,"Moderate",
IF(COUNTIFS(PS!B:B,B101,PS!U:U,"Low")&gt;0,"Low",
"")))</f>
        <v/>
      </c>
    </row>
    <row r="102" spans="1:9" s="1" customFormat="1" ht="14.1" customHeight="1" x14ac:dyDescent="0.3">
      <c r="A102" s="16" t="s">
        <v>315</v>
      </c>
      <c r="B102" s="3" t="s">
        <v>212</v>
      </c>
      <c r="C102" s="4" t="s">
        <v>213</v>
      </c>
      <c r="D102" s="19" t="str">
        <f>IF(COUNTIFS(PS!B:B,B102)=COUNTIFS(PS!B:B,B102,PS!I:I,"Not Applicable"),"Not Applicable",
IF(COUNTIFS(PS!B:B,B102)=COUNTIFS(PS!B:B,B102,PS!I:I,"Planned"),"Planned",
IF(COUNTIFS(PS!B:B,B102)=COUNTIFS(PS!B:B,B102,PS!I:I,"Alternative Implementation"),"Alternative Implementation",
IF(COUNTIFS(PS!B:B,B102,PS!I:I,"Partially Implemented")&gt;0,"Partially Implemented",
IF(COUNTIFS(PS!B:B,B102,PS!I:I,"Planned")&gt;0,"Planned",
IF(COUNTIFS(PS!B:B,B102,PS!I:I,"Alternative Implementation")&gt;0,"Alternative Implementation",
IF(COUNTIFS(PS!B:B,B102,PS!I:I,"Implemented")&gt;0,"Implemented",
"")))))))</f>
        <v/>
      </c>
      <c r="E102" s="20" t="str">
        <f>IF(COUNTIFS(PS!B:B,B102,PS!J:J,"Other Than Satisfied")&gt;0,"Other Than Satisfied",
IF(COUNTIFS(PS!B:B,B102,PS!J:J,"Satisfied")=COUNTIFS(PS!B:B,B102),"Satisfied",""))</f>
        <v/>
      </c>
      <c r="F102" s="19" t="str">
        <f>IF(COUNTIFS(PS!B:B,B102,PS!N:N,"High")&gt;0,"High",
IF(COUNTIFS(PS!B:B,B102,PS!N:N,"Moderate")&gt;0,"Moderate",
IF(COUNTIFS(PS!B:B,B102,PS!N:N,"Low")&gt;0,"Low",
"")))</f>
        <v/>
      </c>
      <c r="G102" s="19" t="str">
        <f>IF(COUNTIFS(PS!B:B,B102,PS!Q:Q,"Yes")&gt;0,"Yes",
IF(COUNTIFS(PS!B:B,B102,PS!Q:Q,"No")&gt;0,"No",
IF(COUNTIFS(PS!B:B,B102,PS!Q:Q,"None")&gt;0,"None",
"")))</f>
        <v/>
      </c>
      <c r="H102" s="19" t="str">
        <f>IF(COUNTIFS(PS!B:B,B102,PS!T:T,"Other Than Satisfied")&gt;0,"Other Than Satisfied","")</f>
        <v/>
      </c>
      <c r="I102" s="19" t="str">
        <f>IF(COUNTIFS(PS!B:B,B102,PS!U:U,"High")&gt;0,"High",
IF(COUNTIFS(PS!B:B,B102,PS!U:U,"Moderate")&gt;0,"Moderate",
IF(COUNTIFS(PS!B:B,B102,PS!U:U,"Low")&gt;0,"Low",
"")))</f>
        <v/>
      </c>
    </row>
    <row r="103" spans="1:9" s="1" customFormat="1" ht="14.1" customHeight="1" x14ac:dyDescent="0.3">
      <c r="A103" s="16" t="s">
        <v>315</v>
      </c>
      <c r="B103" s="3" t="s">
        <v>214</v>
      </c>
      <c r="C103" s="4" t="s">
        <v>215</v>
      </c>
      <c r="D103" s="19" t="str">
        <f>IF(COUNTIFS(PS!B:B,B103)=COUNTIFS(PS!B:B,B103,PS!I:I,"Not Applicable"),"Not Applicable",
IF(COUNTIFS(PS!B:B,B103)=COUNTIFS(PS!B:B,B103,PS!I:I,"Planned"),"Planned",
IF(COUNTIFS(PS!B:B,B103)=COUNTIFS(PS!B:B,B103,PS!I:I,"Alternative Implementation"),"Alternative Implementation",
IF(COUNTIFS(PS!B:B,B103,PS!I:I,"Partially Implemented")&gt;0,"Partially Implemented",
IF(COUNTIFS(PS!B:B,B103,PS!I:I,"Planned")&gt;0,"Planned",
IF(COUNTIFS(PS!B:B,B103,PS!I:I,"Alternative Implementation")&gt;0,"Alternative Implementation",
IF(COUNTIFS(PS!B:B,B103,PS!I:I,"Implemented")&gt;0,"Implemented",
"")))))))</f>
        <v/>
      </c>
      <c r="E103" s="20" t="str">
        <f>IF(COUNTIFS(PS!B:B,B103,PS!J:J,"Other Than Satisfied")&gt;0,"Other Than Satisfied",
IF(COUNTIFS(PS!B:B,B103,PS!J:J,"Satisfied")=COUNTIFS(PS!B:B,B103),"Satisfied",""))</f>
        <v/>
      </c>
      <c r="F103" s="19" t="str">
        <f>IF(COUNTIFS(PS!B:B,B103,PS!N:N,"High")&gt;0,"High",
IF(COUNTIFS(PS!B:B,B103,PS!N:N,"Moderate")&gt;0,"Moderate",
IF(COUNTIFS(PS!B:B,B103,PS!N:N,"Low")&gt;0,"Low",
"")))</f>
        <v/>
      </c>
      <c r="G103" s="19" t="str">
        <f>IF(COUNTIFS(PS!B:B,B103,PS!Q:Q,"Yes")&gt;0,"Yes",
IF(COUNTIFS(PS!B:B,B103,PS!Q:Q,"No")&gt;0,"No",
IF(COUNTIFS(PS!B:B,B103,PS!Q:Q,"None")&gt;0,"None",
"")))</f>
        <v/>
      </c>
      <c r="H103" s="19" t="str">
        <f>IF(COUNTIFS(PS!B:B,B103,PS!T:T,"Other Than Satisfied")&gt;0,"Other Than Satisfied","")</f>
        <v/>
      </c>
      <c r="I103" s="19" t="str">
        <f>IF(COUNTIFS(PS!B:B,B103,PS!U:U,"High")&gt;0,"High",
IF(COUNTIFS(PS!B:B,B103,PS!U:U,"Moderate")&gt;0,"Moderate",
IF(COUNTIFS(PS!B:B,B103,PS!U:U,"Low")&gt;0,"Low",
"")))</f>
        <v/>
      </c>
    </row>
    <row r="104" spans="1:9" s="1" customFormat="1" ht="14.1" customHeight="1" x14ac:dyDescent="0.3">
      <c r="A104" s="143"/>
      <c r="B104" s="141"/>
      <c r="C104" s="141" t="s">
        <v>216</v>
      </c>
      <c r="D104" s="142"/>
      <c r="E104" s="142"/>
      <c r="F104" s="142"/>
      <c r="G104" s="142"/>
      <c r="H104" s="142"/>
      <c r="I104" s="142"/>
    </row>
    <row r="105" spans="1:9" s="1" customFormat="1" ht="14.1" customHeight="1" x14ac:dyDescent="0.3">
      <c r="A105" s="16" t="s">
        <v>306</v>
      </c>
      <c r="B105" s="3" t="s">
        <v>217</v>
      </c>
      <c r="C105" s="4" t="s">
        <v>218</v>
      </c>
      <c r="D105" s="19" t="str">
        <f>IF(COUNTIFS(RA!B:B,B105)=COUNTIFS(RA!B:B,B105,RA!I:I,"Not Applicable"),"Not Applicable",
IF(COUNTIFS(RA!B:B,B105)=COUNTIFS(RA!B:B,B105,RA!I:I,"Planned"),"Planned",
IF(COUNTIFS(RA!B:B,B105)=COUNTIFS(RA!B:B,B105,RA!I:I,"Alternative Implementation"),"Alternative Implementation",
IF(COUNTIFS(RA!B:B,B105,RA!I:I,"Partially Implemented")&gt;0,"Partially Implemented",
IF(COUNTIFS(RA!B:B,B105,RA!I:I,"Planned")&gt;0,"Planned",
IF(COUNTIFS(RA!B:B,B105,RA!I:I,"Alternative Implementation")&gt;0,"Alternative Implementation",
IF(COUNTIFS(RA!B:B,B105,RA!I:I,"Implemented")&gt;0,"Implemented",
"")))))))</f>
        <v/>
      </c>
      <c r="E105" s="20" t="str">
        <f>IF(COUNTIFS(RA!B:B,B105,RA!J:J,"Other Than Satisfied")&gt;0,"Other Than Satisfied",
IF(COUNTIFS(RA!B:B,B105,RA!J:J,"Satisfied")=COUNTIFS(RA!B:B,B105),"Satisfied",""))</f>
        <v/>
      </c>
      <c r="F105" s="19" t="str">
        <f>IF(COUNTIFS(RA!B:B,B105,RA!N:N,"High")&gt;0,"High",
IF(COUNTIFS(RA!B:B,B105,RA!N:N,"Moderate")&gt;0,"Moderate",
IF(COUNTIFS(RA!B:B,B105,RA!N:N,"Low")&gt;0,"Low",
"")))</f>
        <v/>
      </c>
      <c r="G105" s="19" t="str">
        <f>IF(COUNTIFS(RA!B:B,B105,RA!Q:Q,"Yes")&gt;0,"Yes",
IF(COUNTIFS(RA!B:B,B105,RA!Q:Q,"No")&gt;0,"No",
IF(COUNTIFS(RA!B:B,B105,RA!Q:Q,"None")&gt;0,"None",
"")))</f>
        <v/>
      </c>
      <c r="H105" s="19" t="str">
        <f>IF(COUNTIFS(RA!B:B,B105,RA!T:T,"Other Than Satisfied")&gt;0,"Other Than Satisfied","")</f>
        <v/>
      </c>
      <c r="I105" s="19" t="str">
        <f>IF(COUNTIFS(RA!B:B,B105,RA!U:U,"High")&gt;0,"High",
IF(COUNTIFS(RA!B:B,B105,RA!U:U,"Moderate")&gt;0,"Moderate",
IF(COUNTIFS(RA!B:B,B105,RA!U:U,"Low")&gt;0,"Low",
"")))</f>
        <v/>
      </c>
    </row>
    <row r="106" spans="1:9" s="1" customFormat="1" ht="14.1" customHeight="1" x14ac:dyDescent="0.3">
      <c r="A106" s="16" t="s">
        <v>306</v>
      </c>
      <c r="B106" s="3" t="s">
        <v>219</v>
      </c>
      <c r="C106" s="4" t="s">
        <v>220</v>
      </c>
      <c r="D106" s="19" t="str">
        <f>IF(COUNTIFS(RA!B:B,B106)=COUNTIFS(RA!B:B,B106,RA!I:I,"Not Applicable"),"Not Applicable",
IF(COUNTIFS(RA!B:B,B106)=COUNTIFS(RA!B:B,B106,RA!I:I,"Planned"),"Planned",
IF(COUNTIFS(RA!B:B,B106)=COUNTIFS(RA!B:B,B106,RA!I:I,"Alternative Implementation"),"Alternative Implementation",
IF(COUNTIFS(RA!B:B,B106,RA!I:I,"Partially Implemented")&gt;0,"Partially Implemented",
IF(COUNTIFS(RA!B:B,B106,RA!I:I,"Planned")&gt;0,"Planned",
IF(COUNTIFS(RA!B:B,B106,RA!I:I,"Alternative Implementation")&gt;0,"Alternative Implementation",
IF(COUNTIFS(RA!B:B,B106,RA!I:I,"Implemented")&gt;0,"Implemented",
"")))))))</f>
        <v/>
      </c>
      <c r="E106" s="20" t="str">
        <f>IF(COUNTIFS(RA!B:B,B106,RA!J:J,"Other Than Satisfied")&gt;0,"Other Than Satisfied",
IF(COUNTIFS(RA!B:B,B106,RA!J:J,"Satisfied")=COUNTIFS(RA!B:B,B106),"Satisfied",""))</f>
        <v/>
      </c>
      <c r="F106" s="19" t="str">
        <f>IF(COUNTIFS(RA!B:B,B106,RA!N:N,"High")&gt;0,"High",
IF(COUNTIFS(RA!B:B,B106,RA!N:N,"Moderate")&gt;0,"Moderate",
IF(COUNTIFS(RA!B:B,B106,RA!N:N,"Low")&gt;0,"Low",
"")))</f>
        <v/>
      </c>
      <c r="G106" s="19" t="str">
        <f>IF(COUNTIFS(RA!B:B,B106,RA!Q:Q,"Yes")&gt;0,"Yes",
IF(COUNTIFS(RA!B:B,B106,RA!Q:Q,"No")&gt;0,"No",
IF(COUNTIFS(RA!B:B,B106,RA!Q:Q,"None")&gt;0,"None",
"")))</f>
        <v/>
      </c>
      <c r="H106" s="19" t="str">
        <f>IF(COUNTIFS(RA!B:B,B106,RA!T:T,"Other Than Satisfied")&gt;0,"Other Than Satisfied","")</f>
        <v/>
      </c>
      <c r="I106" s="19" t="str">
        <f>IF(COUNTIFS(RA!B:B,B106,RA!U:U,"High")&gt;0,"High",
IF(COUNTIFS(RA!B:B,B106,RA!U:U,"Moderate")&gt;0,"Moderate",
IF(COUNTIFS(RA!B:B,B106,RA!U:U,"Low")&gt;0,"Low",
"")))</f>
        <v/>
      </c>
    </row>
    <row r="107" spans="1:9" s="6" customFormat="1" ht="14.1" customHeight="1" x14ac:dyDescent="0.3">
      <c r="A107" s="16" t="s">
        <v>306</v>
      </c>
      <c r="B107" s="3" t="s">
        <v>221</v>
      </c>
      <c r="C107" s="4" t="s">
        <v>222</v>
      </c>
      <c r="D107" s="19" t="str">
        <f>IF(COUNTIFS(RA!B:B,B107)=COUNTIFS(RA!B:B,B107,RA!I:I,"Not Applicable"),"Not Applicable",
IF(COUNTIFS(RA!B:B,B107)=COUNTIFS(RA!B:B,B107,RA!I:I,"Planned"),"Planned",
IF(COUNTIFS(RA!B:B,B107)=COUNTIFS(RA!B:B,B107,RA!I:I,"Alternative Implementation"),"Alternative Implementation",
IF(COUNTIFS(RA!B:B,B107,RA!I:I,"Partially Implemented")&gt;0,"Partially Implemented",
IF(COUNTIFS(RA!B:B,B107,RA!I:I,"Planned")&gt;0,"Planned",
IF(COUNTIFS(RA!B:B,B107,RA!I:I,"Alternative Implementation")&gt;0,"Alternative Implementation",
IF(COUNTIFS(RA!B:B,B107,RA!I:I,"Implemented")&gt;0,"Implemented",
"")))))))</f>
        <v/>
      </c>
      <c r="E107" s="20" t="str">
        <f>IF(COUNTIFS(RA!B:B,B107,RA!J:J,"Other Than Satisfied")&gt;0,"Other Than Satisfied",
IF(COUNTIFS(RA!B:B,B107,RA!J:J,"Satisfied")=COUNTIFS(RA!B:B,B107),"Satisfied",""))</f>
        <v/>
      </c>
      <c r="F107" s="19" t="str">
        <f>IF(COUNTIFS(RA!B:B,B107,RA!N:N,"High")&gt;0,"High",
IF(COUNTIFS(RA!B:B,B107,RA!N:N,"Moderate")&gt;0,"Moderate",
IF(COUNTIFS(RA!B:B,B107,RA!N:N,"Low")&gt;0,"Low",
"")))</f>
        <v/>
      </c>
      <c r="G107" s="19" t="str">
        <f>IF(COUNTIFS(RA!B:B,B107,RA!Q:Q,"Yes")&gt;0,"Yes",
IF(COUNTIFS(RA!B:B,B107,RA!Q:Q,"No")&gt;0,"No",
IF(COUNTIFS(RA!B:B,B107,RA!Q:Q,"None")&gt;0,"None",
"")))</f>
        <v/>
      </c>
      <c r="H107" s="19" t="str">
        <f>IF(COUNTIFS(RA!B:B,B107,RA!T:T,"Other Than Satisfied")&gt;0,"Other Than Satisfied","")</f>
        <v/>
      </c>
      <c r="I107" s="19" t="str">
        <f>IF(COUNTIFS(RA!B:B,B107,RA!U:U,"High")&gt;0,"High",
IF(COUNTIFS(RA!B:B,B107,RA!U:U,"Moderate")&gt;0,"Moderate",
IF(COUNTIFS(RA!B:B,B107,RA!U:U,"Low")&gt;0,"Low",
"")))</f>
        <v/>
      </c>
    </row>
    <row r="108" spans="1:9" s="6" customFormat="1" ht="14.1" customHeight="1" x14ac:dyDescent="0.3">
      <c r="A108" s="16" t="s">
        <v>306</v>
      </c>
      <c r="B108" s="3" t="s">
        <v>223</v>
      </c>
      <c r="C108" s="4" t="s">
        <v>224</v>
      </c>
      <c r="D108" s="19" t="str">
        <f>IF(COUNTIFS(RA!B:B,B108)=COUNTIFS(RA!B:B,B108,RA!I:I,"Not Applicable"),"Not Applicable",
IF(COUNTIFS(RA!B:B,B108)=COUNTIFS(RA!B:B,B108,RA!I:I,"Planned"),"Planned",
IF(COUNTIFS(RA!B:B,B108)=COUNTIFS(RA!B:B,B108,RA!I:I,"Alternative Implementation"),"Alternative Implementation",
IF(COUNTIFS(RA!B:B,B108,RA!I:I,"Partially Implemented")&gt;0,"Partially Implemented",
IF(COUNTIFS(RA!B:B,B108,RA!I:I,"Planned")&gt;0,"Planned",
IF(COUNTIFS(RA!B:B,B108,RA!I:I,"Alternative Implementation")&gt;0,"Alternative Implementation",
IF(COUNTIFS(RA!B:B,B108,RA!I:I,"Implemented")&gt;0,"Implemented",
"")))))))</f>
        <v/>
      </c>
      <c r="E108" s="20" t="str">
        <f>IF(COUNTIFS(RA!B:B,B108,RA!J:J,"Other Than Satisfied")&gt;0,"Other Than Satisfied",
IF(COUNTIFS(RA!B:B,B108,RA!J:J,"Satisfied")=COUNTIFS(RA!B:B,B108),"Satisfied",""))</f>
        <v/>
      </c>
      <c r="F108" s="19" t="str">
        <f>IF(COUNTIFS(RA!B:B,B108,RA!N:N,"High")&gt;0,"High",
IF(COUNTIFS(RA!B:B,B108,RA!N:N,"Moderate")&gt;0,"Moderate",
IF(COUNTIFS(RA!B:B,B108,RA!N:N,"Low")&gt;0,"Low",
"")))</f>
        <v/>
      </c>
      <c r="G108" s="19" t="str">
        <f>IF(COUNTIFS(RA!B:B,B108,RA!Q:Q,"Yes")&gt;0,"Yes",
IF(COUNTIFS(RA!B:B,B108,RA!Q:Q,"No")&gt;0,"No",
IF(COUNTIFS(RA!B:B,B108,RA!Q:Q,"None")&gt;0,"None",
"")))</f>
        <v/>
      </c>
      <c r="H108" s="19" t="str">
        <f>IF(COUNTIFS(RA!B:B,B108,RA!T:T,"Other Than Satisfied")&gt;0,"Other Than Satisfied","")</f>
        <v/>
      </c>
      <c r="I108" s="19" t="str">
        <f>IF(COUNTIFS(RA!B:B,B108,RA!U:U,"High")&gt;0,"High",
IF(COUNTIFS(RA!B:B,B108,RA!U:U,"Moderate")&gt;0,"Moderate",
IF(COUNTIFS(RA!B:B,B108,RA!U:U,"Low")&gt;0,"Low",
"")))</f>
        <v/>
      </c>
    </row>
    <row r="109" spans="1:9" s="6" customFormat="1" ht="14.1" customHeight="1" x14ac:dyDescent="0.3">
      <c r="A109" s="16" t="s">
        <v>306</v>
      </c>
      <c r="B109" s="5" t="s">
        <v>1986</v>
      </c>
      <c r="C109" s="5" t="s">
        <v>1988</v>
      </c>
      <c r="D109" s="119"/>
      <c r="E109" s="120"/>
      <c r="F109" s="119"/>
      <c r="G109" s="119"/>
      <c r="H109" s="119"/>
      <c r="I109" s="119"/>
    </row>
    <row r="110" spans="1:9" s="6" customFormat="1" ht="14.1" customHeight="1" x14ac:dyDescent="0.3">
      <c r="A110" s="16" t="s">
        <v>306</v>
      </c>
      <c r="B110" s="5" t="s">
        <v>1987</v>
      </c>
      <c r="C110" s="5" t="s">
        <v>1989</v>
      </c>
      <c r="D110" s="119"/>
      <c r="E110" s="120"/>
      <c r="F110" s="119"/>
      <c r="G110" s="119"/>
      <c r="H110" s="119"/>
      <c r="I110" s="119"/>
    </row>
    <row r="111" spans="1:9" s="1" customFormat="1" ht="14.1" customHeight="1" x14ac:dyDescent="0.3">
      <c r="A111" s="143"/>
      <c r="B111" s="139"/>
      <c r="C111" s="144" t="s">
        <v>225</v>
      </c>
      <c r="D111" s="142"/>
      <c r="E111" s="142"/>
      <c r="F111" s="142"/>
      <c r="G111" s="142"/>
      <c r="H111" s="142"/>
      <c r="I111" s="142"/>
    </row>
    <row r="112" spans="1:9" s="1" customFormat="1" ht="14.1" customHeight="1" x14ac:dyDescent="0.3">
      <c r="A112" s="16" t="s">
        <v>316</v>
      </c>
      <c r="B112" s="3" t="s">
        <v>226</v>
      </c>
      <c r="C112" s="3" t="s">
        <v>227</v>
      </c>
      <c r="D112" s="19" t="str">
        <f>IF(COUNTIFS(SA!B:B,B112)=COUNTIFS(SA!B:B,B112,SA!I:I,"Not Applicable"),"Not Applicable",
IF(COUNTIFS(SA!B:B,B112)=COUNTIFS(SA!B:B,B112,SA!I:I,"Planned"),"Planned",
IF(COUNTIFS(SA!B:B,B112)=COUNTIFS(SA!B:B,B112,SA!I:I,"Alternative Implementation"),"Alternative Implementation",
IF(COUNTIFS(SA!B:B,B112,SA!I:I,"Partially Implemented")&gt;0,"Partially Implemented",
IF(COUNTIFS(SA!B:B,B112,SA!I:I,"Planned")&gt;0,"Planned",
IF(COUNTIFS(SA!B:B,B112,SA!I:I,"Alternative Implementation")&gt;0,"Alternative Implementation",
IF(COUNTIFS(SA!B:B,B112,SA!I:I,"Implemented")&gt;0,"Implemented",
"")))))))</f>
        <v/>
      </c>
      <c r="E112" s="20" t="str">
        <f>IF(COUNTIFS(SA!B:B,B112,SA!J:J,"Other Than Satisfied")&gt;0,"Other Than Satisfied",
IF(COUNTIFS(SA!B:B,B112,SA!J:J,"Satisfied")=COUNTIFS(SA!B:B,B112),"Satisfied",""))</f>
        <v/>
      </c>
      <c r="F112" s="19" t="str">
        <f>IF(COUNTIFS(SA!B:B,B112,SA!N:N,"High")&gt;0,"High",
IF(COUNTIFS(SA!B:B,B112,SA!N:N,"Moderate")&gt;0,"Moderate",
IF(COUNTIFS(SA!B:B,B112,SA!N:N,"Low")&gt;0,"Low",
"")))</f>
        <v/>
      </c>
      <c r="G112" s="19" t="str">
        <f>IF(COUNTIFS(SA!B:B,B112,SA!Q:Q,"Yes")&gt;0,"Yes",
IF(COUNTIFS(SA!B:B,B112,SA!Q:Q,"No")&gt;0,"No",
IF(COUNTIFS(SA!B:B,B112,SA!Q:Q,"None")&gt;0,"None",
"")))</f>
        <v/>
      </c>
      <c r="H112" s="19" t="str">
        <f>IF(COUNTIFS(SA!B:B,B112,SA!T:T,"Other Than Satisfied")&gt;0,"Other Than Satisfied","")</f>
        <v/>
      </c>
      <c r="I112" s="19" t="str">
        <f>IF(COUNTIFS(SA!B:B,B112,SA!U:U,"High")&gt;0,"High",
IF(COUNTIFS(SA!B:B,B112,SA!U:U,"Moderate")&gt;0,"Moderate",
IF(COUNTIFS(SA!B:B,B112,SA!U:U,"Low")&gt;0,"Low",
"")))</f>
        <v/>
      </c>
    </row>
    <row r="113" spans="1:9" s="1" customFormat="1" ht="14.1" customHeight="1" x14ac:dyDescent="0.3">
      <c r="A113" s="16" t="s">
        <v>316</v>
      </c>
      <c r="B113" s="3" t="s">
        <v>228</v>
      </c>
      <c r="C113" s="3" t="s">
        <v>229</v>
      </c>
      <c r="D113" s="19" t="str">
        <f>IF(COUNTIFS(SA!B:B,B113)=COUNTIFS(SA!B:B,B113,SA!I:I,"Not Applicable"),"Not Applicable",
IF(COUNTIFS(SA!B:B,B113)=COUNTIFS(SA!B:B,B113,SA!I:I,"Planned"),"Planned",
IF(COUNTIFS(SA!B:B,B113)=COUNTIFS(SA!B:B,B113,SA!I:I,"Alternative Implementation"),"Alternative Implementation",
IF(COUNTIFS(SA!B:B,B113,SA!I:I,"Partially Implemented")&gt;0,"Partially Implemented",
IF(COUNTIFS(SA!B:B,B113,SA!I:I,"Planned")&gt;0,"Planned",
IF(COUNTIFS(SA!B:B,B113,SA!I:I,"Alternative Implementation")&gt;0,"Alternative Implementation",
IF(COUNTIFS(SA!B:B,B113,SA!I:I,"Implemented")&gt;0,"Implemented",
"")))))))</f>
        <v/>
      </c>
      <c r="E113" s="20" t="str">
        <f>IF(COUNTIFS(SA!B:B,B113,SA!J:J,"Other Than Satisfied")&gt;0,"Other Than Satisfied",
IF(COUNTIFS(SA!B:B,B113,SA!J:J,"Satisfied")=COUNTIFS(SA!B:B,B113),"Satisfied",""))</f>
        <v/>
      </c>
      <c r="F113" s="19" t="str">
        <f>IF(COUNTIFS(SA!B:B,B113,SA!N:N,"High")&gt;0,"High",
IF(COUNTIFS(SA!B:B,B113,SA!N:N,"Moderate")&gt;0,"Moderate",
IF(COUNTIFS(SA!B:B,B113,SA!N:N,"Low")&gt;0,"Low",
"")))</f>
        <v/>
      </c>
      <c r="G113" s="19" t="str">
        <f>IF(COUNTIFS(SA!B:B,B113,SA!Q:Q,"Yes")&gt;0,"Yes",
IF(COUNTIFS(SA!B:B,B113,SA!Q:Q,"No")&gt;0,"No",
IF(COUNTIFS(SA!B:B,B113,SA!Q:Q,"None")&gt;0,"None",
"")))</f>
        <v/>
      </c>
      <c r="H113" s="19" t="str">
        <f>IF(COUNTIFS(SA!B:B,B113,SA!T:T,"Other Than Satisfied")&gt;0,"Other Than Satisfied","")</f>
        <v/>
      </c>
      <c r="I113" s="19" t="str">
        <f>IF(COUNTIFS(SA!B:B,B113,SA!U:U,"High")&gt;0,"High",
IF(COUNTIFS(SA!B:B,B113,SA!U:U,"Moderate")&gt;0,"Moderate",
IF(COUNTIFS(SA!B:B,B113,SA!U:U,"Low")&gt;0,"Low",
"")))</f>
        <v/>
      </c>
    </row>
    <row r="114" spans="1:9" s="1" customFormat="1" ht="14.1" customHeight="1" x14ac:dyDescent="0.3">
      <c r="A114" s="16" t="s">
        <v>316</v>
      </c>
      <c r="B114" s="3" t="s">
        <v>230</v>
      </c>
      <c r="C114" s="3" t="s">
        <v>231</v>
      </c>
      <c r="D114" s="19" t="str">
        <f>IF(COUNTIFS(SA!B:B,B114)=COUNTIFS(SA!B:B,B114,SA!I:I,"Not Applicable"),"Not Applicable",
IF(COUNTIFS(SA!B:B,B114)=COUNTIFS(SA!B:B,B114,SA!I:I,"Planned"),"Planned",
IF(COUNTIFS(SA!B:B,B114)=COUNTIFS(SA!B:B,B114,SA!I:I,"Alternative Implementation"),"Alternative Implementation",
IF(COUNTIFS(SA!B:B,B114,SA!I:I,"Partially Implemented")&gt;0,"Partially Implemented",
IF(COUNTIFS(SA!B:B,B114,SA!I:I,"Planned")&gt;0,"Planned",
IF(COUNTIFS(SA!B:B,B114,SA!I:I,"Alternative Implementation")&gt;0,"Alternative Implementation",
IF(COUNTIFS(SA!B:B,B114,SA!I:I,"Implemented")&gt;0,"Implemented",
"")))))))</f>
        <v/>
      </c>
      <c r="E114" s="20" t="str">
        <f>IF(COUNTIFS(SA!B:B,B114,SA!J:J,"Other Than Satisfied")&gt;0,"Other Than Satisfied",
IF(COUNTIFS(SA!B:B,B114,SA!J:J,"Satisfied")=COUNTIFS(SA!B:B,B114),"Satisfied",""))</f>
        <v/>
      </c>
      <c r="F114" s="19" t="str">
        <f>IF(COUNTIFS(SA!B:B,B114,SA!N:N,"High")&gt;0,"High",
IF(COUNTIFS(SA!B:B,B114,SA!N:N,"Moderate")&gt;0,"Moderate",
IF(COUNTIFS(SA!B:B,B114,SA!N:N,"Low")&gt;0,"Low",
"")))</f>
        <v/>
      </c>
      <c r="G114" s="19" t="str">
        <f>IF(COUNTIFS(SA!B:B,B114,SA!Q:Q,"Yes")&gt;0,"Yes",
IF(COUNTIFS(SA!B:B,B114,SA!Q:Q,"No")&gt;0,"No",
IF(COUNTIFS(SA!B:B,B114,SA!Q:Q,"None")&gt;0,"None",
"")))</f>
        <v/>
      </c>
      <c r="H114" s="19" t="str">
        <f>IF(COUNTIFS(SA!B:B,B114,SA!T:T,"Other Than Satisfied")&gt;0,"Other Than Satisfied","")</f>
        <v/>
      </c>
      <c r="I114" s="19" t="str">
        <f>IF(COUNTIFS(SA!B:B,B114,SA!U:U,"High")&gt;0,"High",
IF(COUNTIFS(SA!B:B,B114,SA!U:U,"Moderate")&gt;0,"Moderate",
IF(COUNTIFS(SA!B:B,B114,SA!U:U,"Low")&gt;0,"Low",
"")))</f>
        <v/>
      </c>
    </row>
    <row r="115" spans="1:9" s="1" customFormat="1" ht="14.1" customHeight="1" x14ac:dyDescent="0.3">
      <c r="A115" s="16" t="s">
        <v>316</v>
      </c>
      <c r="B115" s="3" t="s">
        <v>232</v>
      </c>
      <c r="C115" s="3" t="s">
        <v>233</v>
      </c>
      <c r="D115" s="19" t="str">
        <f>IF(COUNTIFS(SA!B:B,B115)=COUNTIFS(SA!B:B,B115,SA!I:I,"Not Applicable"),"Not Applicable",
IF(COUNTIFS(SA!B:B,B115)=COUNTIFS(SA!B:B,B115,SA!I:I,"Planned"),"Planned",
IF(COUNTIFS(SA!B:B,B115)=COUNTIFS(SA!B:B,B115,SA!I:I,"Alternative Implementation"),"Alternative Implementation",
IF(COUNTIFS(SA!B:B,B115,SA!I:I,"Partially Implemented")&gt;0,"Partially Implemented",
IF(COUNTIFS(SA!B:B,B115,SA!I:I,"Planned")&gt;0,"Planned",
IF(COUNTIFS(SA!B:B,B115,SA!I:I,"Alternative Implementation")&gt;0,"Alternative Implementation",
IF(COUNTIFS(SA!B:B,B115,SA!I:I,"Implemented")&gt;0,"Implemented",
"")))))))</f>
        <v/>
      </c>
      <c r="E115" s="20" t="str">
        <f>IF(COUNTIFS(SA!B:B,B115,SA!J:J,"Other Than Satisfied")&gt;0,"Other Than Satisfied",
IF(COUNTIFS(SA!B:B,B115,SA!J:J,"Satisfied")=COUNTIFS(SA!B:B,B115),"Satisfied",""))</f>
        <v/>
      </c>
      <c r="F115" s="19" t="str">
        <f>IF(COUNTIFS(SA!B:B,B115,SA!N:N,"High")&gt;0,"High",
IF(COUNTIFS(SA!B:B,B115,SA!N:N,"Moderate")&gt;0,"Moderate",
IF(COUNTIFS(SA!B:B,B115,SA!N:N,"Low")&gt;0,"Low",
"")))</f>
        <v/>
      </c>
      <c r="G115" s="19" t="str">
        <f>IF(COUNTIFS(SA!B:B,B115,SA!Q:Q,"Yes")&gt;0,"Yes",
IF(COUNTIFS(SA!B:B,B115,SA!Q:Q,"No")&gt;0,"No",
IF(COUNTIFS(SA!B:B,B115,SA!Q:Q,"None")&gt;0,"None",
"")))</f>
        <v/>
      </c>
      <c r="H115" s="19" t="str">
        <f>IF(COUNTIFS(SA!B:B,B115,SA!T:T,"Other Than Satisfied")&gt;0,"Other Than Satisfied","")</f>
        <v/>
      </c>
      <c r="I115" s="19" t="str">
        <f>IF(COUNTIFS(SA!B:B,B115,SA!U:U,"High")&gt;0,"High",
IF(COUNTIFS(SA!B:B,B115,SA!U:U,"Moderate")&gt;0,"Moderate",
IF(COUNTIFS(SA!B:B,B115,SA!U:U,"Low")&gt;0,"Low",
"")))</f>
        <v/>
      </c>
    </row>
    <row r="116" spans="1:9" s="1" customFormat="1" ht="14.1" customHeight="1" x14ac:dyDescent="0.3">
      <c r="A116" s="16" t="s">
        <v>316</v>
      </c>
      <c r="B116" s="3" t="s">
        <v>234</v>
      </c>
      <c r="C116" s="3" t="s">
        <v>235</v>
      </c>
      <c r="D116" s="19" t="str">
        <f>IF(COUNTIFS(SA!B:B,B116)=COUNTIFS(SA!B:B,B116,SA!I:I,"Not Applicable"),"Not Applicable",
IF(COUNTIFS(SA!B:B,B116)=COUNTIFS(SA!B:B,B116,SA!I:I,"Planned"),"Planned",
IF(COUNTIFS(SA!B:B,B116)=COUNTIFS(SA!B:B,B116,SA!I:I,"Alternative Implementation"),"Alternative Implementation",
IF(COUNTIFS(SA!B:B,B116,SA!I:I,"Partially Implemented")&gt;0,"Partially Implemented",
IF(COUNTIFS(SA!B:B,B116,SA!I:I,"Planned")&gt;0,"Planned",
IF(COUNTIFS(SA!B:B,B116,SA!I:I,"Alternative Implementation")&gt;0,"Alternative Implementation",
IF(COUNTIFS(SA!B:B,B116,SA!I:I,"Implemented")&gt;0,"Implemented",
"")))))))</f>
        <v/>
      </c>
      <c r="E116" s="20" t="str">
        <f>IF(COUNTIFS(SA!B:B,B116,SA!J:J,"Other Than Satisfied")&gt;0,"Other Than Satisfied",
IF(COUNTIFS(SA!B:B,B116,SA!J:J,"Satisfied")=COUNTIFS(SA!B:B,B116),"Satisfied",""))</f>
        <v/>
      </c>
      <c r="F116" s="19" t="str">
        <f>IF(COUNTIFS(SA!B:B,B116,SA!N:N,"High")&gt;0,"High",
IF(COUNTIFS(SA!B:B,B116,SA!N:N,"Moderate")&gt;0,"Moderate",
IF(COUNTIFS(SA!B:B,B116,SA!N:N,"Low")&gt;0,"Low",
"")))</f>
        <v/>
      </c>
      <c r="G116" s="19" t="str">
        <f>IF(COUNTIFS(SA!B:B,B116,SA!Q:Q,"Yes")&gt;0,"Yes",
IF(COUNTIFS(SA!B:B,B116,SA!Q:Q,"No")&gt;0,"No",
IF(COUNTIFS(SA!B:B,B116,SA!Q:Q,"None")&gt;0,"None",
"")))</f>
        <v/>
      </c>
      <c r="H116" s="19" t="str">
        <f>IF(COUNTIFS(SA!B:B,B116,SA!T:T,"Other Than Satisfied")&gt;0,"Other Than Satisfied","")</f>
        <v/>
      </c>
      <c r="I116" s="19" t="str">
        <f>IF(COUNTIFS(SA!B:B,B116,SA!U:U,"High")&gt;0,"High",
IF(COUNTIFS(SA!B:B,B116,SA!U:U,"Moderate")&gt;0,"Moderate",
IF(COUNTIFS(SA!B:B,B116,SA!U:U,"Low")&gt;0,"Low",
"")))</f>
        <v/>
      </c>
    </row>
    <row r="117" spans="1:9" s="1" customFormat="1" ht="14.1" customHeight="1" x14ac:dyDescent="0.3">
      <c r="A117" s="143"/>
      <c r="B117" s="141"/>
      <c r="C117" s="144" t="s">
        <v>236</v>
      </c>
      <c r="D117" s="142"/>
      <c r="E117" s="142"/>
      <c r="F117" s="142"/>
      <c r="G117" s="142"/>
      <c r="H117" s="142"/>
      <c r="I117" s="142"/>
    </row>
    <row r="118" spans="1:9" s="1" customFormat="1" ht="14.1" customHeight="1" x14ac:dyDescent="0.3">
      <c r="A118" s="16" t="s">
        <v>305</v>
      </c>
      <c r="B118" s="3" t="s">
        <v>237</v>
      </c>
      <c r="C118" s="3" t="s">
        <v>238</v>
      </c>
      <c r="D118" s="19" t="str">
        <f>IF(COUNTIFS(SC!B:B,B118)=COUNTIFS(SC!B:B,B118,SC!I:I,"Not Applicable"),"Not Applicable",
IF(COUNTIFS(SC!B:B,B118)=COUNTIFS(SC!B:B,B118,SC!I:I,"Planned"),"Planned",
IF(COUNTIFS(SC!B:B,B118)=COUNTIFS(SC!B:B,B118,SC!I:I,"Alternative Implementation"),"Alternative Implementation",
IF(COUNTIFS(SC!B:B,B118,SC!I:I,"Partially Implemented")&gt;0,"Partially Implemented",
IF(COUNTIFS(SC!B:B,B118,SC!I:I,"Planned")&gt;0,"Planned",
IF(COUNTIFS(SC!B:B,B118,SC!I:I,"Alternative Implementation")&gt;0,"Alternative Implementation",
IF(COUNTIFS(SC!B:B,B118,SC!I:I,"Implemented")&gt;0,"Implemented",
"")))))))</f>
        <v/>
      </c>
      <c r="E118" s="20" t="str">
        <f>IF(COUNTIFS(SC!B:B,B118,SC!J:J,"Other Than Satisfied")&gt;0,"Other Than Satisfied",
IF(COUNTIFS(SC!B:B,B118,SC!J:J,"Satisfied")=COUNTIFS(SC!B:B,B118),"Satisfied",""))</f>
        <v/>
      </c>
      <c r="F118" s="19" t="str">
        <f>IF(COUNTIFS(SC!B:B,B118,SC!N:N,"High")&gt;0,"High",
IF(COUNTIFS(SC!B:B,B118,SC!N:N,"Moderate")&gt;0,"Moderate",
IF(COUNTIFS(SC!B:B,B118,SC!N:N,"Low")&gt;0,"Low",
"")))</f>
        <v/>
      </c>
      <c r="G118" s="19" t="str">
        <f>IF(COUNTIFS(SC!B:B,B118,SC!Q:Q,"Yes")&gt;0,"Yes",
IF(COUNTIFS(SC!B:B,B118,SC!Q:Q,"No")&gt;0,"No",
IF(COUNTIFS(SC!B:B,B118,SC!Q:Q,"None")&gt;0,"None",
"")))</f>
        <v/>
      </c>
      <c r="H118" s="19" t="str">
        <f>IF(COUNTIFS(SC!B:B,B118,SC!T:T,"Other Than Satisfied")&gt;0,"Other Than Satisfied","")</f>
        <v/>
      </c>
      <c r="I118" s="19" t="str">
        <f>IF(COUNTIFS(SC!B:B,B118,SC!U:U,"High")&gt;0,"High",
IF(COUNTIFS(SC!B:B,B118,SC!U:U,"Moderate")&gt;0,"Moderate",
IF(COUNTIFS(SC!B:B,B118,SC!U:U,"Low")&gt;0,"Low",
"")))</f>
        <v/>
      </c>
    </row>
    <row r="119" spans="1:9" s="1" customFormat="1" ht="14.1" customHeight="1" x14ac:dyDescent="0.3">
      <c r="A119" s="16" t="s">
        <v>305</v>
      </c>
      <c r="B119" s="3" t="s">
        <v>239</v>
      </c>
      <c r="C119" s="3" t="s">
        <v>240</v>
      </c>
      <c r="D119" s="19" t="str">
        <f>IF(COUNTIFS(SC!B:B,B119)=COUNTIFS(SC!B:B,B119,SC!I:I,"Not Applicable"),"Not Applicable",
IF(COUNTIFS(SC!B:B,B119)=COUNTIFS(SC!B:B,B119,SC!I:I,"Planned"),"Planned",
IF(COUNTIFS(SC!B:B,B119)=COUNTIFS(SC!B:B,B119,SC!I:I,"Alternative Implementation"),"Alternative Implementation",
IF(COUNTIFS(SC!B:B,B119,SC!I:I,"Partially Implemented")&gt;0,"Partially Implemented",
IF(COUNTIFS(SC!B:B,B119,SC!I:I,"Planned")&gt;0,"Planned",
IF(COUNTIFS(SC!B:B,B119,SC!I:I,"Alternative Implementation")&gt;0,"Alternative Implementation",
IF(COUNTIFS(SC!B:B,B119,SC!I:I,"Implemented")&gt;0,"Implemented",
"")))))))</f>
        <v/>
      </c>
      <c r="E119" s="20" t="str">
        <f>IF(COUNTIFS(SC!B:B,B119,SC!J:J,"Other Than Satisfied")&gt;0,"Other Than Satisfied",
IF(COUNTIFS(SC!B:B,B119,SC!J:J,"Satisfied")=COUNTIFS(SC!B:B,B119),"Satisfied",""))</f>
        <v/>
      </c>
      <c r="F119" s="19" t="str">
        <f>IF(COUNTIFS(SC!B:B,B119,SC!N:N,"High")&gt;0,"High",
IF(COUNTIFS(SC!B:B,B119,SC!N:N,"Moderate")&gt;0,"Moderate",
IF(COUNTIFS(SC!B:B,B119,SC!N:N,"Low")&gt;0,"Low",
"")))</f>
        <v/>
      </c>
      <c r="G119" s="19" t="str">
        <f>IF(COUNTIFS(SC!B:B,B119,SC!Q:Q,"Yes")&gt;0,"Yes",
IF(COUNTIFS(SC!B:B,B119,SC!Q:Q,"No")&gt;0,"No",
IF(COUNTIFS(SC!B:B,B119,SC!Q:Q,"None")&gt;0,"None",
"")))</f>
        <v/>
      </c>
      <c r="H119" s="19" t="str">
        <f>IF(COUNTIFS(SC!B:B,B119,SC!T:T,"Other Than Satisfied")&gt;0,"Other Than Satisfied","")</f>
        <v/>
      </c>
      <c r="I119" s="19" t="str">
        <f>IF(COUNTIFS(SC!B:B,B119,SC!U:U,"High")&gt;0,"High",
IF(COUNTIFS(SC!B:B,B119,SC!U:U,"Moderate")&gt;0,"Moderate",
IF(COUNTIFS(SC!B:B,B119,SC!U:U,"Low")&gt;0,"Low",
"")))</f>
        <v/>
      </c>
    </row>
    <row r="120" spans="1:9" s="1" customFormat="1" ht="14.1" customHeight="1" x14ac:dyDescent="0.3">
      <c r="A120" s="16" t="s">
        <v>305</v>
      </c>
      <c r="B120" s="3" t="s">
        <v>241</v>
      </c>
      <c r="C120" s="3" t="s">
        <v>242</v>
      </c>
      <c r="D120" s="19" t="str">
        <f>IF(COUNTIFS(SC!B:B,B120)=COUNTIFS(SC!B:B,B120,SC!I:I,"Not Applicable"),"Not Applicable",
IF(COUNTIFS(SC!B:B,B120)=COUNTIFS(SC!B:B,B120,SC!I:I,"Planned"),"Planned",
IF(COUNTIFS(SC!B:B,B120)=COUNTIFS(SC!B:B,B120,SC!I:I,"Alternative Implementation"),"Alternative Implementation",
IF(COUNTIFS(SC!B:B,B120,SC!I:I,"Partially Implemented")&gt;0,"Partially Implemented",
IF(COUNTIFS(SC!B:B,B120,SC!I:I,"Planned")&gt;0,"Planned",
IF(COUNTIFS(SC!B:B,B120,SC!I:I,"Alternative Implementation")&gt;0,"Alternative Implementation",
IF(COUNTIFS(SC!B:B,B120,SC!I:I,"Implemented")&gt;0,"Implemented",
"")))))))</f>
        <v/>
      </c>
      <c r="E120" s="20" t="str">
        <f>IF(COUNTIFS(SC!B:B,B120,SC!J:J,"Other Than Satisfied")&gt;0,"Other Than Satisfied",
IF(COUNTIFS(SC!B:B,B120,SC!J:J,"Satisfied")=COUNTIFS(SC!B:B,B120),"Satisfied",""))</f>
        <v/>
      </c>
      <c r="F120" s="19" t="str">
        <f>IF(COUNTIFS(SC!B:B,B120,SC!N:N,"High")&gt;0,"High",
IF(COUNTIFS(SC!B:B,B120,SC!N:N,"Moderate")&gt;0,"Moderate",
IF(COUNTIFS(SC!B:B,B120,SC!N:N,"Low")&gt;0,"Low",
"")))</f>
        <v/>
      </c>
      <c r="G120" s="19" t="str">
        <f>IF(COUNTIFS(SC!B:B,B120,SC!Q:Q,"Yes")&gt;0,"Yes",
IF(COUNTIFS(SC!B:B,B120,SC!Q:Q,"No")&gt;0,"No",
IF(COUNTIFS(SC!B:B,B120,SC!Q:Q,"None")&gt;0,"None",
"")))</f>
        <v/>
      </c>
      <c r="H120" s="19" t="str">
        <f>IF(COUNTIFS(SC!B:B,B120,SC!T:T,"Other Than Satisfied")&gt;0,"Other Than Satisfied","")</f>
        <v/>
      </c>
      <c r="I120" s="19" t="str">
        <f>IF(COUNTIFS(SC!B:B,B120,SC!U:U,"High")&gt;0,"High",
IF(COUNTIFS(SC!B:B,B120,SC!U:U,"Moderate")&gt;0,"Moderate",
IF(COUNTIFS(SC!B:B,B120,SC!U:U,"Low")&gt;0,"Low",
"")))</f>
        <v/>
      </c>
    </row>
    <row r="121" spans="1:9" s="1" customFormat="1" ht="14.1" customHeight="1" x14ac:dyDescent="0.3">
      <c r="A121" s="16" t="s">
        <v>305</v>
      </c>
      <c r="B121" s="3" t="s">
        <v>243</v>
      </c>
      <c r="C121" s="3" t="s">
        <v>244</v>
      </c>
      <c r="D121" s="19" t="str">
        <f>IF(COUNTIFS(SC!B:B,B121)=COUNTIFS(SC!B:B,B121,SC!I:I,"Not Applicable"),"Not Applicable",
IF(COUNTIFS(SC!B:B,B121)=COUNTIFS(SC!B:B,B121,SC!I:I,"Planned"),"Planned",
IF(COUNTIFS(SC!B:B,B121)=COUNTIFS(SC!B:B,B121,SC!I:I,"Alternative Implementation"),"Alternative Implementation",
IF(COUNTIFS(SC!B:B,B121,SC!I:I,"Partially Implemented")&gt;0,"Partially Implemented",
IF(COUNTIFS(SC!B:B,B121,SC!I:I,"Planned")&gt;0,"Planned",
IF(COUNTIFS(SC!B:B,B121,SC!I:I,"Alternative Implementation")&gt;0,"Alternative Implementation",
IF(COUNTIFS(SC!B:B,B121,SC!I:I,"Implemented")&gt;0,"Implemented",
"")))))))</f>
        <v/>
      </c>
      <c r="E121" s="20" t="str">
        <f>IF(COUNTIFS(SC!B:B,B121,SC!J:J,"Other Than Satisfied")&gt;0,"Other Than Satisfied",
IF(COUNTIFS(SC!B:B,B121,SC!J:J,"Satisfied")=COUNTIFS(SC!B:B,B121),"Satisfied",""))</f>
        <v/>
      </c>
      <c r="F121" s="19" t="str">
        <f>IF(COUNTIFS(SC!B:B,B121,SC!N:N,"High")&gt;0,"High",
IF(COUNTIFS(SC!B:B,B121,SC!N:N,"Moderate")&gt;0,"Moderate",
IF(COUNTIFS(SC!B:B,B121,SC!N:N,"Low")&gt;0,"Low",
"")))</f>
        <v/>
      </c>
      <c r="G121" s="19" t="str">
        <f>IF(COUNTIFS(SC!B:B,B121,SC!Q:Q,"Yes")&gt;0,"Yes",
IF(COUNTIFS(SC!B:B,B121,SC!Q:Q,"No")&gt;0,"No",
IF(COUNTIFS(SC!B:B,B121,SC!Q:Q,"None")&gt;0,"None",
"")))</f>
        <v/>
      </c>
      <c r="H121" s="19" t="str">
        <f>IF(COUNTIFS(SC!B:B,B121,SC!T:T,"Other Than Satisfied")&gt;0,"Other Than Satisfied","")</f>
        <v/>
      </c>
      <c r="I121" s="19" t="str">
        <f>IF(COUNTIFS(SC!B:B,B121,SC!U:U,"High")&gt;0,"High",
IF(COUNTIFS(SC!B:B,B121,SC!U:U,"Moderate")&gt;0,"Moderate",
IF(COUNTIFS(SC!B:B,B121,SC!U:U,"Low")&gt;0,"Low",
"")))</f>
        <v/>
      </c>
    </row>
    <row r="122" spans="1:9" s="1" customFormat="1" ht="14.1" customHeight="1" x14ac:dyDescent="0.3">
      <c r="A122" s="16" t="s">
        <v>305</v>
      </c>
      <c r="B122" s="3" t="s">
        <v>245</v>
      </c>
      <c r="C122" s="3" t="s">
        <v>246</v>
      </c>
      <c r="D122" s="19" t="str">
        <f>IF(COUNTIFS(SC!B:B,B122)=COUNTIFS(SC!B:B,B122,SC!I:I,"Not Applicable"),"Not Applicable",
IF(COUNTIFS(SC!B:B,B122)=COUNTIFS(SC!B:B,B122,SC!I:I,"Planned"),"Planned",
IF(COUNTIFS(SC!B:B,B122)=COUNTIFS(SC!B:B,B122,SC!I:I,"Alternative Implementation"),"Alternative Implementation",
IF(COUNTIFS(SC!B:B,B122,SC!I:I,"Partially Implemented")&gt;0,"Partially Implemented",
IF(COUNTIFS(SC!B:B,B122,SC!I:I,"Planned")&gt;0,"Planned",
IF(COUNTIFS(SC!B:B,B122,SC!I:I,"Alternative Implementation")&gt;0,"Alternative Implementation",
IF(COUNTIFS(SC!B:B,B122,SC!I:I,"Implemented")&gt;0,"Implemented",
"")))))))</f>
        <v/>
      </c>
      <c r="E122" s="20" t="str">
        <f>IF(COUNTIFS(SC!B:B,B122,SC!J:J,"Other Than Satisfied")&gt;0,"Other Than Satisfied",
IF(COUNTIFS(SC!B:B,B122,SC!J:J,"Satisfied")=COUNTIFS(SC!B:B,B122),"Satisfied",""))</f>
        <v/>
      </c>
      <c r="F122" s="19" t="str">
        <f>IF(COUNTIFS(SC!B:B,B122,SC!N:N,"High")&gt;0,"High",
IF(COUNTIFS(SC!B:B,B122,SC!N:N,"Moderate")&gt;0,"Moderate",
IF(COUNTIFS(SC!B:B,B122,SC!N:N,"Low")&gt;0,"Low",
"")))</f>
        <v/>
      </c>
      <c r="G122" s="19" t="str">
        <f>IF(COUNTIFS(SC!B:B,B122,SC!Q:Q,"Yes")&gt;0,"Yes",
IF(COUNTIFS(SC!B:B,B122,SC!Q:Q,"No")&gt;0,"No",
IF(COUNTIFS(SC!B:B,B122,SC!Q:Q,"None")&gt;0,"None",
"")))</f>
        <v/>
      </c>
      <c r="H122" s="19" t="str">
        <f>IF(COUNTIFS(SC!B:B,B122,SC!T:T,"Other Than Satisfied")&gt;0,"Other Than Satisfied","")</f>
        <v/>
      </c>
      <c r="I122" s="19" t="str">
        <f>IF(COUNTIFS(SC!B:B,B122,SC!U:U,"High")&gt;0,"High",
IF(COUNTIFS(SC!B:B,B122,SC!U:U,"Moderate")&gt;0,"Moderate",
IF(COUNTIFS(SC!B:B,B122,SC!U:U,"Low")&gt;0,"Low",
"")))</f>
        <v/>
      </c>
    </row>
    <row r="123" spans="1:9" s="1" customFormat="1" ht="14.1" customHeight="1" x14ac:dyDescent="0.3">
      <c r="A123" s="16" t="s">
        <v>305</v>
      </c>
      <c r="B123" s="3" t="s">
        <v>247</v>
      </c>
      <c r="C123" s="3" t="s">
        <v>248</v>
      </c>
      <c r="D123" s="19" t="str">
        <f>IF(COUNTIFS(SC!B:B,B123)=COUNTIFS(SC!B:B,B123,SC!I:I,"Not Applicable"),"Not Applicable",
IF(COUNTIFS(SC!B:B,B123)=COUNTIFS(SC!B:B,B123,SC!I:I,"Planned"),"Planned",
IF(COUNTIFS(SC!B:B,B123)=COUNTIFS(SC!B:B,B123,SC!I:I,"Alternative Implementation"),"Alternative Implementation",
IF(COUNTIFS(SC!B:B,B123,SC!I:I,"Partially Implemented")&gt;0,"Partially Implemented",
IF(COUNTIFS(SC!B:B,B123,SC!I:I,"Planned")&gt;0,"Planned",
IF(COUNTIFS(SC!B:B,B123,SC!I:I,"Alternative Implementation")&gt;0,"Alternative Implementation",
IF(COUNTIFS(SC!B:B,B123,SC!I:I,"Implemented")&gt;0,"Implemented",
"")))))))</f>
        <v/>
      </c>
      <c r="E123" s="20" t="str">
        <f>IF(COUNTIFS(SC!B:B,B123,SC!J:J,"Other Than Satisfied")&gt;0,"Other Than Satisfied",
IF(COUNTIFS(SC!B:B,B123,SC!J:J,"Satisfied")=COUNTIFS(SC!B:B,B123),"Satisfied",""))</f>
        <v/>
      </c>
      <c r="F123" s="19" t="str">
        <f>IF(COUNTIFS(SC!B:B,B123,SC!N:N,"High")&gt;0,"High",
IF(COUNTIFS(SC!B:B,B123,SC!N:N,"Moderate")&gt;0,"Moderate",
IF(COUNTIFS(SC!B:B,B123,SC!N:N,"Low")&gt;0,"Low",
"")))</f>
        <v/>
      </c>
      <c r="G123" s="19" t="str">
        <f>IF(COUNTIFS(SC!B:B,B123,SC!Q:Q,"Yes")&gt;0,"Yes",
IF(COUNTIFS(SC!B:B,B123,SC!Q:Q,"No")&gt;0,"No",
IF(COUNTIFS(SC!B:B,B123,SC!Q:Q,"None")&gt;0,"None",
"")))</f>
        <v/>
      </c>
      <c r="H123" s="19" t="str">
        <f>IF(COUNTIFS(SC!B:B,B123,SC!T:T,"Other Than Satisfied")&gt;0,"Other Than Satisfied","")</f>
        <v/>
      </c>
      <c r="I123" s="19" t="str">
        <f>IF(COUNTIFS(SC!B:B,B123,SC!U:U,"High")&gt;0,"High",
IF(COUNTIFS(SC!B:B,B123,SC!U:U,"Moderate")&gt;0,"Moderate",
IF(COUNTIFS(SC!B:B,B123,SC!U:U,"Low")&gt;0,"Low",
"")))</f>
        <v/>
      </c>
    </row>
    <row r="124" spans="1:9" s="1" customFormat="1" ht="14.1" customHeight="1" x14ac:dyDescent="0.3">
      <c r="A124" s="16" t="s">
        <v>305</v>
      </c>
      <c r="B124" s="3" t="s">
        <v>249</v>
      </c>
      <c r="C124" s="3" t="s">
        <v>250</v>
      </c>
      <c r="D124" s="19" t="str">
        <f>IF(COUNTIFS(SC!B:B,B124)=COUNTIFS(SC!B:B,B124,SC!I:I,"Not Applicable"),"Not Applicable",
IF(COUNTIFS(SC!B:B,B124)=COUNTIFS(SC!B:B,B124,SC!I:I,"Planned"),"Planned",
IF(COUNTIFS(SC!B:B,B124)=COUNTIFS(SC!B:B,B124,SC!I:I,"Alternative Implementation"),"Alternative Implementation",
IF(COUNTIFS(SC!B:B,B124,SC!I:I,"Partially Implemented")&gt;0,"Partially Implemented",
IF(COUNTIFS(SC!B:B,B124,SC!I:I,"Planned")&gt;0,"Planned",
IF(COUNTIFS(SC!B:B,B124,SC!I:I,"Alternative Implementation")&gt;0,"Alternative Implementation",
IF(COUNTIFS(SC!B:B,B124,SC!I:I,"Implemented")&gt;0,"Implemented",
"")))))))</f>
        <v/>
      </c>
      <c r="E124" s="20" t="str">
        <f>IF(COUNTIFS(SC!B:B,B124,SC!J:J,"Other Than Satisfied")&gt;0,"Other Than Satisfied",
IF(COUNTIFS(SC!B:B,B124,SC!J:J,"Satisfied")=COUNTIFS(SC!B:B,B124),"Satisfied",""))</f>
        <v/>
      </c>
      <c r="F124" s="19" t="str">
        <f>IF(COUNTIFS(SC!B:B,B124,SC!N:N,"High")&gt;0,"High",
IF(COUNTIFS(SC!B:B,B124,SC!N:N,"Moderate")&gt;0,"Moderate",
IF(COUNTIFS(SC!B:B,B124,SC!N:N,"Low")&gt;0,"Low",
"")))</f>
        <v/>
      </c>
      <c r="G124" s="19" t="str">
        <f>IF(COUNTIFS(SC!B:B,B124,SC!Q:Q,"Yes")&gt;0,"Yes",
IF(COUNTIFS(SC!B:B,B124,SC!Q:Q,"No")&gt;0,"No",
IF(COUNTIFS(SC!B:B,B124,SC!Q:Q,"None")&gt;0,"None",
"")))</f>
        <v/>
      </c>
      <c r="H124" s="19" t="str">
        <f>IF(COUNTIFS(SC!B:B,B124,SC!T:T,"Other Than Satisfied")&gt;0,"Other Than Satisfied","")</f>
        <v/>
      </c>
      <c r="I124" s="19" t="str">
        <f>IF(COUNTIFS(SC!B:B,B124,SC!U:U,"High")&gt;0,"High",
IF(COUNTIFS(SC!B:B,B124,SC!U:U,"Moderate")&gt;0,"Moderate",
IF(COUNTIFS(SC!B:B,B124,SC!U:U,"Low")&gt;0,"Low",
"")))</f>
        <v/>
      </c>
    </row>
    <row r="125" spans="1:9" s="1" customFormat="1" ht="14.1" customHeight="1" x14ac:dyDescent="0.3">
      <c r="A125" s="16" t="s">
        <v>305</v>
      </c>
      <c r="B125" s="3" t="s">
        <v>251</v>
      </c>
      <c r="C125" s="3" t="s">
        <v>252</v>
      </c>
      <c r="D125" s="19" t="str">
        <f>IF(COUNTIFS(SC!B:B,B125)=COUNTIFS(SC!B:B,B125,SC!I:I,"Not Applicable"),"Not Applicable",
IF(COUNTIFS(SC!B:B,B125)=COUNTIFS(SC!B:B,B125,SC!I:I,"Planned"),"Planned",
IF(COUNTIFS(SC!B:B,B125)=COUNTIFS(SC!B:B,B125,SC!I:I,"Alternative Implementation"),"Alternative Implementation",
IF(COUNTIFS(SC!B:B,B125,SC!I:I,"Partially Implemented")&gt;0,"Partially Implemented",
IF(COUNTIFS(SC!B:B,B125,SC!I:I,"Planned")&gt;0,"Planned",
IF(COUNTIFS(SC!B:B,B125,SC!I:I,"Alternative Implementation")&gt;0,"Alternative Implementation",
IF(COUNTIFS(SC!B:B,B125,SC!I:I,"Implemented")&gt;0,"Implemented",
"")))))))</f>
        <v/>
      </c>
      <c r="E125" s="20" t="str">
        <f>IF(COUNTIFS(SC!B:B,B125,SC!J:J,"Other Than Satisfied")&gt;0,"Other Than Satisfied",
IF(COUNTIFS(SC!B:B,B125,SC!J:J,"Satisfied")=COUNTIFS(SC!B:B,B125),"Satisfied",""))</f>
        <v/>
      </c>
      <c r="F125" s="19" t="str">
        <f>IF(COUNTIFS(SC!B:B,B125,SC!N:N,"High")&gt;0,"High",
IF(COUNTIFS(SC!B:B,B125,SC!N:N,"Moderate")&gt;0,"Moderate",
IF(COUNTIFS(SC!B:B,B125,SC!N:N,"Low")&gt;0,"Low",
"")))</f>
        <v/>
      </c>
      <c r="G125" s="19" t="str">
        <f>IF(COUNTIFS(SC!B:B,B125,SC!Q:Q,"Yes")&gt;0,"Yes",
IF(COUNTIFS(SC!B:B,B125,SC!Q:Q,"No")&gt;0,"No",
IF(COUNTIFS(SC!B:B,B125,SC!Q:Q,"None")&gt;0,"None",
"")))</f>
        <v/>
      </c>
      <c r="H125" s="19" t="str">
        <f>IF(COUNTIFS(SC!B:B,B125,SC!T:T,"Other Than Satisfied")&gt;0,"Other Than Satisfied","")</f>
        <v/>
      </c>
      <c r="I125" s="19" t="str">
        <f>IF(COUNTIFS(SC!B:B,B125,SC!U:U,"High")&gt;0,"High",
IF(COUNTIFS(SC!B:B,B125,SC!U:U,"Moderate")&gt;0,"Moderate",
IF(COUNTIFS(SC!B:B,B125,SC!U:U,"Low")&gt;0,"Low",
"")))</f>
        <v/>
      </c>
    </row>
    <row r="126" spans="1:9" s="1" customFormat="1" ht="14.1" customHeight="1" x14ac:dyDescent="0.3">
      <c r="A126" s="16" t="s">
        <v>305</v>
      </c>
      <c r="B126" s="3" t="s">
        <v>253</v>
      </c>
      <c r="C126" s="3" t="s">
        <v>254</v>
      </c>
      <c r="D126" s="19" t="str">
        <f>IF(COUNTIFS(SC!B:B,B126)=COUNTIFS(SC!B:B,B126,SC!I:I,"Not Applicable"),"Not Applicable",
IF(COUNTIFS(SC!B:B,B126)=COUNTIFS(SC!B:B,B126,SC!I:I,"Planned"),"Planned",
IF(COUNTIFS(SC!B:B,B126)=COUNTIFS(SC!B:B,B126,SC!I:I,"Alternative Implementation"),"Alternative Implementation",
IF(COUNTIFS(SC!B:B,B126,SC!I:I,"Partially Implemented")&gt;0,"Partially Implemented",
IF(COUNTIFS(SC!B:B,B126,SC!I:I,"Planned")&gt;0,"Planned",
IF(COUNTIFS(SC!B:B,B126,SC!I:I,"Alternative Implementation")&gt;0,"Alternative Implementation",
IF(COUNTIFS(SC!B:B,B126,SC!I:I,"Implemented")&gt;0,"Implemented",
"")))))))</f>
        <v/>
      </c>
      <c r="E126" s="20" t="str">
        <f>IF(COUNTIFS(SC!B:B,B126,SC!J:J,"Other Than Satisfied")&gt;0,"Other Than Satisfied",
IF(COUNTIFS(SC!B:B,B126,SC!J:J,"Satisfied")=COUNTIFS(SC!B:B,B126),"Satisfied",""))</f>
        <v/>
      </c>
      <c r="F126" s="19" t="str">
        <f>IF(COUNTIFS(SC!B:B,B126,SC!N:N,"High")&gt;0,"High",
IF(COUNTIFS(SC!B:B,B126,SC!N:N,"Moderate")&gt;0,"Moderate",
IF(COUNTIFS(SC!B:B,B126,SC!N:N,"Low")&gt;0,"Low",
"")))</f>
        <v/>
      </c>
      <c r="G126" s="19" t="str">
        <f>IF(COUNTIFS(SC!B:B,B126,SC!Q:Q,"Yes")&gt;0,"Yes",
IF(COUNTIFS(SC!B:B,B126,SC!Q:Q,"No")&gt;0,"No",
IF(COUNTIFS(SC!B:B,B126,SC!Q:Q,"None")&gt;0,"None",
"")))</f>
        <v/>
      </c>
      <c r="H126" s="19" t="str">
        <f>IF(COUNTIFS(SC!B:B,B126,SC!T:T,"Other Than Satisfied")&gt;0,"Other Than Satisfied","")</f>
        <v/>
      </c>
      <c r="I126" s="19" t="str">
        <f>IF(COUNTIFS(SC!B:B,B126,SC!U:U,"High")&gt;0,"High",
IF(COUNTIFS(SC!B:B,B126,SC!U:U,"Moderate")&gt;0,"Moderate",
IF(COUNTIFS(SC!B:B,B126,SC!U:U,"Low")&gt;0,"Low",
"")))</f>
        <v/>
      </c>
    </row>
    <row r="127" spans="1:9" s="1" customFormat="1" x14ac:dyDescent="0.3">
      <c r="A127" s="143"/>
      <c r="B127" s="141"/>
      <c r="C127" s="144" t="s">
        <v>255</v>
      </c>
      <c r="D127" s="142"/>
      <c r="E127" s="142"/>
      <c r="F127" s="142"/>
      <c r="G127" s="142"/>
      <c r="H127" s="142"/>
      <c r="I127" s="142"/>
    </row>
    <row r="128" spans="1:9" s="1" customFormat="1" x14ac:dyDescent="0.3">
      <c r="A128" s="16" t="s">
        <v>317</v>
      </c>
      <c r="B128" s="3" t="s">
        <v>256</v>
      </c>
      <c r="C128" s="3" t="s">
        <v>257</v>
      </c>
      <c r="D128" s="19" t="str">
        <f>IF(COUNTIFS(SI!B:B,B128)=COUNTIFS(SI!B:B,B128,SI!I:I,"Not Applicable"),"Not Applicable",
IF(COUNTIFS(SI!B:B,B128)=COUNTIFS(SI!B:B,B128,SI!I:I,"Planned"),"Planned",
IF(COUNTIFS(SI!B:B,B128)=COUNTIFS(SI!B:B,B128,SI!I:I,"Alternative Implementation"),"Alternative Implementation",
IF(COUNTIFS(SI!B:B,B128,SI!I:I,"Partially Implemented")&gt;0,"Partially Implemented",
IF(COUNTIFS(SI!B:B,B128,SI!I:I,"Planned")&gt;0,"Planned",
IF(COUNTIFS(SI!B:B,B128,SI!I:I,"Alternative Implementation")&gt;0,"Alternative Implementation",
IF(COUNTIFS(SI!B:B,B128,SI!I:I,"Implemented")&gt;0,"Implemented",
"")))))))</f>
        <v/>
      </c>
      <c r="E128" s="20" t="str">
        <f>IF(COUNTIFS(SI!B:B,B128,SI!J:J,"Other Than Satisfied")&gt;0,"Other Than Satisfied",
IF(COUNTIFS(SI!B:B,B128,SI!J:J,"Satisfied")=COUNTIFS(SI!B:B,B128),"Satisfied",""))</f>
        <v/>
      </c>
      <c r="F128" s="19" t="str">
        <f>IF(COUNTIFS(SI!B:B,B128,SI!N:N,"High")&gt;0,"High",
IF(COUNTIFS(SI!B:B,B128,SI!N:N,"Moderate")&gt;0,"Moderate",
IF(COUNTIFS(SI!B:B,B128,SI!N:N,"Low")&gt;0,"Low",
"")))</f>
        <v/>
      </c>
      <c r="G128" s="19" t="str">
        <f>IF(COUNTIFS(SI!B:B,B128,SI!Q:Q,"Yes")&gt;0,"Yes",
IF(COUNTIFS(SI!B:B,B128,SI!Q:Q,"No")&gt;0,"No",
IF(COUNTIFS(SI!B:B,B128,SI!Q:Q,"None")&gt;0,"None",
"")))</f>
        <v/>
      </c>
      <c r="H128" s="19" t="str">
        <f>IF(COUNTIFS(SI!B:B,B128,SI!T:T,"Other Than Satisfied")&gt;0,"Other Than Satisfied","")</f>
        <v/>
      </c>
      <c r="I128" s="19" t="str">
        <f>IF(COUNTIFS(SI!B:B,B128,SI!U:U,"High")&gt;0,"High",
IF(COUNTIFS(SI!B:B,B128,SI!U:U,"Moderate")&gt;0,"Moderate",
IF(COUNTIFS(SI!B:B,B128,SI!U:U,"Low")&gt;0,"Low",
"")))</f>
        <v/>
      </c>
    </row>
    <row r="129" spans="1:9" s="1" customFormat="1" x14ac:dyDescent="0.3">
      <c r="A129" s="16" t="s">
        <v>317</v>
      </c>
      <c r="B129" s="3" t="s">
        <v>258</v>
      </c>
      <c r="C129" s="3" t="s">
        <v>259</v>
      </c>
      <c r="D129" s="19" t="str">
        <f>IF(COUNTIFS(SI!B:B,B129)=COUNTIFS(SI!B:B,B129,SI!I:I,"Not Applicable"),"Not Applicable",
IF(COUNTIFS(SI!B:B,B129)=COUNTIFS(SI!B:B,B129,SI!I:I,"Planned"),"Planned",
IF(COUNTIFS(SI!B:B,B129)=COUNTIFS(SI!B:B,B129,SI!I:I,"Alternative Implementation"),"Alternative Implementation",
IF(COUNTIFS(SI!B:B,B129,SI!I:I,"Partially Implemented")&gt;0,"Partially Implemented",
IF(COUNTIFS(SI!B:B,B129,SI!I:I,"Planned")&gt;0,"Planned",
IF(COUNTIFS(SI!B:B,B129,SI!I:I,"Alternative Implementation")&gt;0,"Alternative Implementation",
IF(COUNTIFS(SI!B:B,B129,SI!I:I,"Implemented")&gt;0,"Implemented",
"")))))))</f>
        <v/>
      </c>
      <c r="E129" s="20" t="str">
        <f>IF(COUNTIFS(SI!B:B,B129,SI!J:J,"Other Than Satisfied")&gt;0,"Other Than Satisfied",
IF(COUNTIFS(SI!B:B,B129,SI!J:J,"Satisfied")=COUNTIFS(SI!B:B,B129),"Satisfied",""))</f>
        <v/>
      </c>
      <c r="F129" s="19" t="str">
        <f>IF(COUNTIFS(SI!B:B,B129,SI!N:N,"High")&gt;0,"High",
IF(COUNTIFS(SI!B:B,B129,SI!N:N,"Moderate")&gt;0,"Moderate",
IF(COUNTIFS(SI!B:B,B129,SI!N:N,"Low")&gt;0,"Low",
"")))</f>
        <v/>
      </c>
      <c r="G129" s="19" t="str">
        <f>IF(COUNTIFS(SI!B:B,B129,SI!Q:Q,"Yes")&gt;0,"Yes",
IF(COUNTIFS(SI!B:B,B129,SI!Q:Q,"No")&gt;0,"No",
IF(COUNTIFS(SI!B:B,B129,SI!Q:Q,"None")&gt;0,"None",
"")))</f>
        <v/>
      </c>
      <c r="H129" s="19" t="str">
        <f>IF(COUNTIFS(SI!B:B,B129,SI!T:T,"Other Than Satisfied")&gt;0,"Other Than Satisfied","")</f>
        <v/>
      </c>
      <c r="I129" s="19" t="str">
        <f>IF(COUNTIFS(SI!B:B,B129,SI!U:U,"High")&gt;0,"High",
IF(COUNTIFS(SI!B:B,B129,SI!U:U,"Moderate")&gt;0,"Moderate",
IF(COUNTIFS(SI!B:B,B129,SI!U:U,"Low")&gt;0,"Low",
"")))</f>
        <v/>
      </c>
    </row>
    <row r="130" spans="1:9" s="1" customFormat="1" x14ac:dyDescent="0.3">
      <c r="A130" s="16" t="s">
        <v>317</v>
      </c>
      <c r="B130" s="3" t="s">
        <v>260</v>
      </c>
      <c r="C130" s="3" t="s">
        <v>261</v>
      </c>
      <c r="D130" s="19" t="str">
        <f>IF(COUNTIFS(SI!B:B,B130)=COUNTIFS(SI!B:B,B130,SI!I:I,"Not Applicable"),"Not Applicable",
IF(COUNTIFS(SI!B:B,B130)=COUNTIFS(SI!B:B,B130,SI!I:I,"Planned"),"Planned",
IF(COUNTIFS(SI!B:B,B130)=COUNTIFS(SI!B:B,B130,SI!I:I,"Alternative Implementation"),"Alternative Implementation",
IF(COUNTIFS(SI!B:B,B130,SI!I:I,"Partially Implemented")&gt;0,"Partially Implemented",
IF(COUNTIFS(SI!B:B,B130,SI!I:I,"Planned")&gt;0,"Planned",
IF(COUNTIFS(SI!B:B,B130,SI!I:I,"Alternative Implementation")&gt;0,"Alternative Implementation",
IF(COUNTIFS(SI!B:B,B130,SI!I:I,"Implemented")&gt;0,"Implemented",
"")))))))</f>
        <v/>
      </c>
      <c r="E130" s="20" t="str">
        <f>IF(COUNTIFS(SI!B:B,B130,SI!J:J,"Other Than Satisfied")&gt;0,"Other Than Satisfied",
IF(COUNTIFS(SI!B:B,B130,SI!J:J,"Satisfied")=COUNTIFS(SI!B:B,B130),"Satisfied",""))</f>
        <v/>
      </c>
      <c r="F130" s="19" t="str">
        <f>IF(COUNTIFS(SI!B:B,B130,SI!N:N,"High")&gt;0,"High",
IF(COUNTIFS(SI!B:B,B130,SI!N:N,"Moderate")&gt;0,"Moderate",
IF(COUNTIFS(SI!B:B,B130,SI!N:N,"Low")&gt;0,"Low",
"")))</f>
        <v/>
      </c>
      <c r="G130" s="19" t="str">
        <f>IF(COUNTIFS(SI!B:B,B130,SI!Q:Q,"Yes")&gt;0,"Yes",
IF(COUNTIFS(SI!B:B,B130,SI!Q:Q,"No")&gt;0,"No",
IF(COUNTIFS(SI!B:B,B130,SI!Q:Q,"None")&gt;0,"None",
"")))</f>
        <v/>
      </c>
      <c r="H130" s="19" t="str">
        <f>IF(COUNTIFS(SI!B:B,B130,SI!T:T,"Other Than Satisfied")&gt;0,"Other Than Satisfied","")</f>
        <v/>
      </c>
      <c r="I130" s="19" t="str">
        <f>IF(COUNTIFS(SI!B:B,B130,SI!U:U,"High")&gt;0,"High",
IF(COUNTIFS(SI!B:B,B130,SI!U:U,"Moderate")&gt;0,"Moderate",
IF(COUNTIFS(SI!B:B,B130,SI!U:U,"Low")&gt;0,"Low",
"")))</f>
        <v/>
      </c>
    </row>
    <row r="131" spans="1:9" s="1" customFormat="1" x14ac:dyDescent="0.3">
      <c r="A131" s="16" t="s">
        <v>317</v>
      </c>
      <c r="B131" s="3" t="s">
        <v>262</v>
      </c>
      <c r="C131" s="3" t="s">
        <v>263</v>
      </c>
      <c r="D131" s="19" t="str">
        <f>IF(COUNTIFS(SI!B:B,B131)=COUNTIFS(SI!B:B,B131,SI!I:I,"Not Applicable"),"Not Applicable",
IF(COUNTIFS(SI!B:B,B131)=COUNTIFS(SI!B:B,B131,SI!I:I,"Planned"),"Planned",
IF(COUNTIFS(SI!B:B,B131)=COUNTIFS(SI!B:B,B131,SI!I:I,"Alternative Implementation"),"Alternative Implementation",
IF(COUNTIFS(SI!B:B,B131,SI!I:I,"Partially Implemented")&gt;0,"Partially Implemented",
IF(COUNTIFS(SI!B:B,B131,SI!I:I,"Planned")&gt;0,"Planned",
IF(COUNTIFS(SI!B:B,B131,SI!I:I,"Alternative Implementation")&gt;0,"Alternative Implementation",
IF(COUNTIFS(SI!B:B,B131,SI!I:I,"Implemented")&gt;0,"Implemented",
"")))))))</f>
        <v/>
      </c>
      <c r="E131" s="20" t="str">
        <f>IF(COUNTIFS(SI!B:B,B131,SI!J:J,"Other Than Satisfied")&gt;0,"Other Than Satisfied",
IF(COUNTIFS(SI!B:B,B131,SI!J:J,"Satisfied")=COUNTIFS(SI!B:B,B131),"Satisfied",""))</f>
        <v/>
      </c>
      <c r="F131" s="19" t="str">
        <f>IF(COUNTIFS(SI!B:B,B131,SI!N:N,"High")&gt;0,"High",
IF(COUNTIFS(SI!B:B,B131,SI!N:N,"Moderate")&gt;0,"Moderate",
IF(COUNTIFS(SI!B:B,B131,SI!N:N,"Low")&gt;0,"Low",
"")))</f>
        <v/>
      </c>
      <c r="G131" s="19" t="str">
        <f>IF(COUNTIFS(SI!B:B,B131,SI!Q:Q,"Yes")&gt;0,"Yes",
IF(COUNTIFS(SI!B:B,B131,SI!Q:Q,"No")&gt;0,"No",
IF(COUNTIFS(SI!B:B,B131,SI!Q:Q,"None")&gt;0,"None",
"")))</f>
        <v/>
      </c>
      <c r="H131" s="19" t="str">
        <f>IF(COUNTIFS(SI!B:B,B131,SI!T:T,"Other Than Satisfied")&gt;0,"Other Than Satisfied","")</f>
        <v/>
      </c>
      <c r="I131" s="19" t="str">
        <f>IF(COUNTIFS(SI!B:B,B131,SI!U:U,"High")&gt;0,"High",
IF(COUNTIFS(SI!B:B,B131,SI!U:U,"Moderate")&gt;0,"Moderate",
IF(COUNTIFS(SI!B:B,B131,SI!U:U,"Low")&gt;0,"Low",
"")))</f>
        <v/>
      </c>
    </row>
    <row r="132" spans="1:9" s="1" customFormat="1" x14ac:dyDescent="0.3">
      <c r="A132" s="16" t="s">
        <v>317</v>
      </c>
      <c r="B132" s="3" t="s">
        <v>264</v>
      </c>
      <c r="C132" s="3" t="s">
        <v>265</v>
      </c>
      <c r="D132" s="19" t="str">
        <f>IF(COUNTIFS(SI!B:B,B132)=COUNTIFS(SI!B:B,B132,SI!I:I,"Not Applicable"),"Not Applicable",
IF(COUNTIFS(SI!B:B,B132)=COUNTIFS(SI!B:B,B132,SI!I:I,"Planned"),"Planned",
IF(COUNTIFS(SI!B:B,B132)=COUNTIFS(SI!B:B,B132,SI!I:I,"Alternative Implementation"),"Alternative Implementation",
IF(COUNTIFS(SI!B:B,B132,SI!I:I,"Partially Implemented")&gt;0,"Partially Implemented",
IF(COUNTIFS(SI!B:B,B132,SI!I:I,"Planned")&gt;0,"Planned",
IF(COUNTIFS(SI!B:B,B132,SI!I:I,"Alternative Implementation")&gt;0,"Alternative Implementation",
IF(COUNTIFS(SI!B:B,B132,SI!I:I,"Implemented")&gt;0,"Implemented",
"")))))))</f>
        <v/>
      </c>
      <c r="E132" s="20" t="str">
        <f>IF(COUNTIFS(SI!B:B,B132,SI!J:J,"Other Than Satisfied")&gt;0,"Other Than Satisfied",
IF(COUNTIFS(SI!B:B,B132,SI!J:J,"Satisfied")=COUNTIFS(SI!B:B,B132),"Satisfied",""))</f>
        <v/>
      </c>
      <c r="F132" s="19" t="str">
        <f>IF(COUNTIFS(SI!B:B,B132,SI!N:N,"High")&gt;0,"High",
IF(COUNTIFS(SI!B:B,B132,SI!N:N,"Moderate")&gt;0,"Moderate",
IF(COUNTIFS(SI!B:B,B132,SI!N:N,"Low")&gt;0,"Low",
"")))</f>
        <v/>
      </c>
      <c r="G132" s="19" t="str">
        <f>IF(COUNTIFS(SI!B:B,B132,SI!Q:Q,"Yes")&gt;0,"Yes",
IF(COUNTIFS(SI!B:B,B132,SI!Q:Q,"No")&gt;0,"No",
IF(COUNTIFS(SI!B:B,B132,SI!Q:Q,"None")&gt;0,"None",
"")))</f>
        <v/>
      </c>
      <c r="H132" s="19" t="str">
        <f>IF(COUNTIFS(SI!B:B,B132,SI!T:T,"Other Than Satisfied")&gt;0,"Other Than Satisfied","")</f>
        <v/>
      </c>
      <c r="I132" s="19" t="str">
        <f>IF(COUNTIFS(SI!B:B,B132,SI!U:U,"High")&gt;0,"High",
IF(COUNTIFS(SI!B:B,B132,SI!U:U,"Moderate")&gt;0,"Moderate",
IF(COUNTIFS(SI!B:B,B132,SI!U:U,"Low")&gt;0,"Low",
"")))</f>
        <v/>
      </c>
    </row>
    <row r="133" spans="1:9" s="1" customFormat="1" x14ac:dyDescent="0.3">
      <c r="A133" s="16" t="s">
        <v>317</v>
      </c>
      <c r="B133" s="3" t="s">
        <v>266</v>
      </c>
      <c r="C133" s="3" t="s">
        <v>267</v>
      </c>
      <c r="D133" s="19" t="str">
        <f>IF(COUNTIFS(SI!B:B,B133)=COUNTIFS(SI!B:B,B133,SI!I:I,"Not Applicable"),"Not Applicable",
IF(COUNTIFS(SI!B:B,B133)=COUNTIFS(SI!B:B,B133,SI!I:I,"Planned"),"Planned",
IF(COUNTIFS(SI!B:B,B133)=COUNTIFS(SI!B:B,B133,SI!I:I,"Alternative Implementation"),"Alternative Implementation",
IF(COUNTIFS(SI!B:B,B133,SI!I:I,"Partially Implemented")&gt;0,"Partially Implemented",
IF(COUNTIFS(SI!B:B,B133,SI!I:I,"Planned")&gt;0,"Planned",
IF(COUNTIFS(SI!B:B,B133,SI!I:I,"Alternative Implementation")&gt;0,"Alternative Implementation",
IF(COUNTIFS(SI!B:B,B133,SI!I:I,"Implemented")&gt;0,"Implemented",
"")))))))</f>
        <v/>
      </c>
      <c r="E133" s="20" t="str">
        <f>IF(COUNTIFS(SI!B:B,B133,SI!J:J,"Other Than Satisfied")&gt;0,"Other Than Satisfied",
IF(COUNTIFS(SI!B:B,B133,SI!J:J,"Satisfied")=COUNTIFS(SI!B:B,B133),"Satisfied",""))</f>
        <v/>
      </c>
      <c r="F133" s="19" t="str">
        <f>IF(COUNTIFS(SI!B:B,B133,SI!N:N,"High")&gt;0,"High",
IF(COUNTIFS(SI!B:B,B133,SI!N:N,"Moderate")&gt;0,"Moderate",
IF(COUNTIFS(SI!B:B,B133,SI!N:N,"Low")&gt;0,"Low",
"")))</f>
        <v/>
      </c>
      <c r="G133" s="19" t="str">
        <f>IF(COUNTIFS(SI!B:B,B133,SI!Q:Q,"Yes")&gt;0,"Yes",
IF(COUNTIFS(SI!B:B,B133,SI!Q:Q,"No")&gt;0,"No",
IF(COUNTIFS(SI!B:B,B133,SI!Q:Q,"None")&gt;0,"None",
"")))</f>
        <v/>
      </c>
      <c r="H133" s="19" t="str">
        <f>IF(COUNTIFS(SI!B:B,B133,SI!T:T,"Other Than Satisfied")&gt;0,"Other Than Satisfied","")</f>
        <v/>
      </c>
      <c r="I133" s="19" t="str">
        <f>IF(COUNTIFS(SI!B:B,B133,SI!U:U,"High")&gt;0,"High",
IF(COUNTIFS(SI!B:B,B133,SI!U:U,"Moderate")&gt;0,"Moderate",
IF(COUNTIFS(SI!B:B,B133,SI!U:U,"Low")&gt;0,"Low",
"")))</f>
        <v/>
      </c>
    </row>
    <row r="134" spans="1:9" s="1" customFormat="1" x14ac:dyDescent="0.3">
      <c r="A134" s="16" t="s">
        <v>317</v>
      </c>
      <c r="B134" s="3" t="s">
        <v>1990</v>
      </c>
      <c r="C134" s="3" t="s">
        <v>1991</v>
      </c>
      <c r="D134" s="19" t="str">
        <f>IF(COUNTIFS(SI!B:B,B134)=COUNTIFS(SI!B:B,B134,SI!I:I,"Not Applicable"),"Not Applicable",
IF(COUNTIFS(SI!B:B,B134)=COUNTIFS(SI!B:B,B134,SI!I:I,"Planned"),"Planned",
IF(COUNTIFS(SI!B:B,B134)=COUNTIFS(SI!B:B,B134,SI!I:I,"Alternative Implementation"),"Alternative Implementation",
IF(COUNTIFS(SI!B:B,B134,SI!I:I,"Partially Implemented")&gt;0,"Partially Implemented",
IF(COUNTIFS(SI!B:B,B134,SI!I:I,"Planned")&gt;0,"Planned",
IF(COUNTIFS(SI!B:B,B134,SI!I:I,"Alternative Implementation")&gt;0,"Alternative Implementation",
IF(COUNTIFS(SI!B:B,B134,SI!I:I,"Implemented")&gt;0,"Implemented",
"")))))))</f>
        <v/>
      </c>
      <c r="E134" s="20" t="str">
        <f>IF(COUNTIFS(SI!B:B,B134,SI!J:J,"Other Than Satisfied")&gt;0,"Other Than Satisfied",
IF(COUNTIFS(SI!B:B,B134,SI!J:J,"Satisfied")=COUNTIFS(SI!B:B,B134),"Satisfied",""))</f>
        <v/>
      </c>
      <c r="F134" s="19" t="str">
        <f>IF(COUNTIFS(SI!B:B,B134,SI!N:N,"High")&gt;0,"High",
IF(COUNTIFS(SI!B:B,B134,SI!N:N,"Moderate")&gt;0,"Moderate",
IF(COUNTIFS(SI!B:B,B134,SI!N:N,"Low")&gt;0,"Low",
"")))</f>
        <v/>
      </c>
      <c r="G134" s="19" t="str">
        <f>IF(COUNTIFS(SI!B:B,B134,SI!Q:Q,"Yes")&gt;0,"Yes",
IF(COUNTIFS(SI!B:B,B134,SI!Q:Q,"No")&gt;0,"No",
IF(COUNTIFS(SI!B:B,B134,SI!Q:Q,"None")&gt;0,"None",
"")))</f>
        <v/>
      </c>
      <c r="H134" s="19" t="str">
        <f>IF(COUNTIFS(SI!B:B,B134,SI!T:T,"Other Than Satisfied")&gt;0,"Other Than Satisfied","")</f>
        <v/>
      </c>
      <c r="I134" s="19" t="str">
        <f>IF(COUNTIFS(SI!B:B,B134,SI!U:U,"High")&gt;0,"High",
IF(COUNTIFS(SI!B:B,B134,SI!U:U,"Moderate")&gt;0,"Moderate",
IF(COUNTIFS(SI!B:B,B134,SI!U:U,"Low")&gt;0,"Low",
"")))</f>
        <v/>
      </c>
    </row>
  </sheetData>
  <autoFilter ref="A1:I134" xr:uid="{00000000-0009-0000-0000-000001000000}"/>
  <dataConsolidate>
    <dataRefs count="1">
      <dataRef ref="I2:I3" sheet=".xlsm].xlsm].xlsm].xlsm].xlsm].xlsm].xlsm].xlsm].xlsm].xlsm].xlsm].xlsm].xlsm].xlsm].xlsm].xlsm]CtrlSummary" r:id="rId1"/>
    </dataRefs>
  </dataConsolidate>
  <pageMargins left="0.7" right="0.7" top="0.75" bottom="0.75" header="0.3" footer="0.3"/>
  <pageSetup orientation="portrait" r:id="rId3"/>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ISERROR(VLOOKUP($B14,AT!$B:$B,1,0))=TRUE</xm:f>
            <x14:dxf>
              <fill>
                <patternFill>
                  <bgColor rgb="FFFF0000"/>
                </patternFill>
              </fill>
            </x14:dxf>
          </x14:cfRule>
          <xm:sqref>A14:I17</xm:sqref>
        </x14:conditionalFormatting>
        <x14:conditionalFormatting xmlns:xm="http://schemas.microsoft.com/office/excel/2006/main">
          <x14:cfRule type="expression" priority="25" id="{89AFF865-DE3F-46E6-A1EE-D6FCBF927548}">
            <xm:f>ISERROR(VLOOKUP($B31,CA!$B:$B,1,0))=TRUE</xm:f>
            <x14:dxf>
              <fill>
                <patternFill>
                  <bgColor rgb="FFFF0000"/>
                </patternFill>
              </fill>
            </x14:dxf>
          </x14:cfRule>
          <xm:sqref>D31:I38</xm:sqref>
        </x14:conditionalFormatting>
        <x14:conditionalFormatting xmlns:xm="http://schemas.microsoft.com/office/excel/2006/main">
          <x14:cfRule type="expression" priority="24" id="{19FD22AF-2FC3-4080-88FC-ED647ACBDA72}">
            <xm:f>ISERROR(VLOOKUP($B40,CM!$B:$B,1,0))=TRUE</xm:f>
            <x14:dxf>
              <fill>
                <patternFill>
                  <bgColor rgb="FFFF0000"/>
                </patternFill>
              </fill>
            </x14:dxf>
          </x14:cfRule>
          <xm:sqref>D40:I47</xm:sqref>
        </x14:conditionalFormatting>
        <x14:conditionalFormatting xmlns:xm="http://schemas.microsoft.com/office/excel/2006/main">
          <x14:cfRule type="expression" priority="23" id="{B84C8FEA-CC1E-400C-A1AF-39A8A31547CD}">
            <xm:f>ISERROR(VLOOKUP($B19,AU!$B:$B,1,0))=TRUE</xm:f>
            <x14:dxf>
              <fill>
                <patternFill>
                  <bgColor rgb="FFFF0000"/>
                </patternFill>
              </fill>
            </x14:dxf>
          </x14:cfRule>
          <xm:sqref>D19:I25 D27:I29</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D3:I12</xm:sqref>
        </x14:conditionalFormatting>
        <x14:conditionalFormatting xmlns:xm="http://schemas.microsoft.com/office/excel/2006/main">
          <x14:cfRule type="expression" priority="21" id="{6616BEEF-6576-4D11-8A37-1DA619D63A48}">
            <xm:f>ISERROR(VLOOKUP($B49,CP!$B:$B,1,0))=TRUE</xm:f>
            <x14:dxf>
              <fill>
                <patternFill>
                  <bgColor rgb="FFFF0000"/>
                </patternFill>
              </fill>
            </x14:dxf>
          </x14:cfRule>
          <xm:sqref>D49:I54</xm:sqref>
        </x14:conditionalFormatting>
        <x14:conditionalFormatting xmlns:xm="http://schemas.microsoft.com/office/excel/2006/main">
          <x14:cfRule type="expression" priority="20" id="{A8C2EA07-CCE5-407A-908C-6B0659E60F84}">
            <xm:f>ISERROR(VLOOKUP($B56,IA!$B:$B,1,0))=TRUE</xm:f>
            <x14:dxf>
              <fill>
                <patternFill>
                  <bgColor rgb="FFFF0000"/>
                </patternFill>
              </fill>
            </x14:dxf>
          </x14:cfRule>
          <xm:sqref>D56:I64</xm:sqref>
        </x14:conditionalFormatting>
        <x14:conditionalFormatting xmlns:xm="http://schemas.microsoft.com/office/excel/2006/main">
          <x14:cfRule type="expression" priority="19" id="{CB38B3E2-21B5-4384-B33E-7252896A4BEB}">
            <xm:f>ISERROR(VLOOKUP($B66,IR!$B:$B,1,0))=TRUE</xm:f>
            <x14:dxf>
              <fill>
                <patternFill>
                  <bgColor rgb="FFFF0000"/>
                </patternFill>
              </fill>
            </x14:dxf>
          </x14:cfRule>
          <xm:sqref>D66:I72</xm:sqref>
        </x14:conditionalFormatting>
        <x14:conditionalFormatting xmlns:xm="http://schemas.microsoft.com/office/excel/2006/main">
          <x14:cfRule type="expression" priority="18" id="{18220176-A101-424A-B31B-61F232161AF1}">
            <xm:f>ISERROR(VLOOKUP($B74,MA!$B:$B,1,0))=TRUE</xm:f>
            <x14:dxf>
              <fill>
                <patternFill>
                  <bgColor rgb="FFFF0000"/>
                </patternFill>
              </fill>
            </x14:dxf>
          </x14:cfRule>
          <xm:sqref>D74:I77</xm:sqref>
        </x14:conditionalFormatting>
        <x14:conditionalFormatting xmlns:xm="http://schemas.microsoft.com/office/excel/2006/main">
          <x14:cfRule type="expression" priority="17" id="{366735A2-3299-48D8-8EB4-8B5DE39393F1}">
            <xm:f>ISERROR(VLOOKUP($B79,MP!$B:$B,1,0))=TRUE</xm:f>
            <x14:dxf>
              <fill>
                <patternFill>
                  <bgColor rgb="FFFF0000"/>
                </patternFill>
              </fill>
            </x14:dxf>
          </x14:cfRule>
          <xm:sqref>D79:I81</xm:sqref>
        </x14:conditionalFormatting>
        <x14:conditionalFormatting xmlns:xm="http://schemas.microsoft.com/office/excel/2006/main">
          <x14:cfRule type="expression" priority="16" id="{D8AC2BAB-94CC-4326-977F-4ABE578323CD}">
            <xm:f>ISERROR(VLOOKUP($B83,PE!$B:$B,1,0))=TRUE</xm:f>
            <x14:dxf>
              <fill>
                <patternFill>
                  <bgColor rgb="FFFF0000"/>
                </patternFill>
              </fill>
            </x14:dxf>
          </x14:cfRule>
          <xm:sqref>D83:I91</xm:sqref>
        </x14:conditionalFormatting>
        <x14:conditionalFormatting xmlns:xm="http://schemas.microsoft.com/office/excel/2006/main">
          <x14:cfRule type="expression" priority="15" id="{5B19D0F4-D928-413F-833E-2DBEC16B6A69}">
            <xm:f>ISERROR(VLOOKUP($B93,PL!$B:$B,1,0))=TRUE</xm:f>
            <x14:dxf>
              <fill>
                <patternFill>
                  <bgColor rgb="FFFF0000"/>
                </patternFill>
              </fill>
            </x14:dxf>
          </x14:cfRule>
          <xm:sqref>D93:I95</xm:sqref>
        </x14:conditionalFormatting>
        <x14:conditionalFormatting xmlns:xm="http://schemas.microsoft.com/office/excel/2006/main">
          <x14:cfRule type="expression" priority="14" id="{E65FFB24-50A4-4BEC-B6FE-DDFC57DBDC3A}">
            <xm:f>ISERROR(VLOOKUP($B97,PS!$B:$B,1,0))=TRUE</xm:f>
            <x14:dxf>
              <fill>
                <patternFill>
                  <bgColor rgb="FFFF0000"/>
                </patternFill>
              </fill>
            </x14:dxf>
          </x14:cfRule>
          <xm:sqref>D97:I103</xm:sqref>
        </x14:conditionalFormatting>
        <x14:conditionalFormatting xmlns:xm="http://schemas.microsoft.com/office/excel/2006/main">
          <x14:cfRule type="expression" priority="13" id="{F89CE9A3-53E4-4911-8844-7861F5C3C2E8}">
            <xm:f>ISERROR(VLOOKUP($B105,RA!$B:$B,1,0))=TRUE</xm:f>
            <x14:dxf>
              <fill>
                <patternFill>
                  <bgColor rgb="FFFF0000"/>
                </patternFill>
              </fill>
            </x14:dxf>
          </x14:cfRule>
          <xm:sqref>D105:I110</xm:sqref>
        </x14:conditionalFormatting>
        <x14:conditionalFormatting xmlns:xm="http://schemas.microsoft.com/office/excel/2006/main">
          <x14:cfRule type="expression" priority="11" id="{7B8DE2AF-907D-4DBD-8658-100410565826}">
            <xm:f>ISERROR(VLOOKUP($B112,SA!$B:$B,1,0))=TRUE</xm:f>
            <x14:dxf>
              <fill>
                <patternFill>
                  <bgColor rgb="FFFF0000"/>
                </patternFill>
              </fill>
            </x14:dxf>
          </x14:cfRule>
          <xm:sqref>D112:I116</xm:sqref>
        </x14:conditionalFormatting>
        <x14:conditionalFormatting xmlns:xm="http://schemas.microsoft.com/office/excel/2006/main">
          <x14:cfRule type="expression" priority="10" id="{6681C6E6-B0A5-4B49-B8FD-9B15EAB733DA}">
            <xm:f>ISERROR(VLOOKUP($B118,SC!$B:$B,1,0))=TRUE</xm:f>
            <x14:dxf>
              <fill>
                <patternFill>
                  <bgColor rgb="FFFF0000"/>
                </patternFill>
              </fill>
            </x14:dxf>
          </x14:cfRule>
          <xm:sqref>D118:I126</xm:sqref>
        </x14:conditionalFormatting>
        <x14:conditionalFormatting xmlns:xm="http://schemas.microsoft.com/office/excel/2006/main">
          <x14:cfRule type="expression" priority="9" id="{7B912AD1-A485-4213-AF57-D5F62875EA99}">
            <xm:f>ISERROR(VLOOKUP($B128,SI!$B:$B,1,0))=TRUE</xm:f>
            <x14:dxf>
              <fill>
                <patternFill>
                  <bgColor rgb="FFFF0000"/>
                </patternFill>
              </fill>
            </x14:dxf>
          </x14:cfRule>
          <xm:sqref>D128:I134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4">
    <pageSetUpPr autoPageBreaks="0" fitToPage="1"/>
  </sheetPr>
  <dimension ref="A1:U52"/>
  <sheetViews>
    <sheetView topLeftCell="I1" zoomScale="80" zoomScaleNormal="80" zoomScaleSheetLayoutView="87" zoomScalePageLayoutView="90" workbookViewId="0">
      <pane ySplit="1" topLeftCell="A50" activePane="bottomLeft" state="frozen"/>
      <selection activeCell="B3" sqref="B3"/>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4" width="15.88671875" style="29"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2" t="s">
        <v>26</v>
      </c>
      <c r="O1" s="152" t="s">
        <v>27</v>
      </c>
      <c r="P1" s="152" t="s">
        <v>4</v>
      </c>
      <c r="Q1" s="152" t="s">
        <v>1981</v>
      </c>
      <c r="R1" s="152" t="s">
        <v>5</v>
      </c>
      <c r="S1" s="152"/>
      <c r="T1" s="152" t="s">
        <v>30</v>
      </c>
      <c r="U1" s="152" t="s">
        <v>29</v>
      </c>
    </row>
    <row r="2" spans="1:21" s="23" customFormat="1" ht="151.80000000000001" x14ac:dyDescent="0.3">
      <c r="A2" s="164" t="s">
        <v>6</v>
      </c>
      <c r="B2" s="13" t="s">
        <v>35</v>
      </c>
      <c r="C2" s="81" t="s">
        <v>14</v>
      </c>
      <c r="D2" s="81" t="s">
        <v>1447</v>
      </c>
      <c r="E2" s="8" t="s">
        <v>1448</v>
      </c>
      <c r="F2" s="9"/>
      <c r="G2" s="9"/>
      <c r="H2" s="80"/>
      <c r="I2" s="11"/>
      <c r="J2" s="11"/>
      <c r="K2" s="33"/>
      <c r="L2" s="11"/>
      <c r="M2" s="11"/>
      <c r="N2" s="117" t="str">
        <f>IF(OR(L2="",M2=""),"",
IF(OR(L2="Low",M2="Low"),"Low",
IF(OR(L2="Moderate",M2="Moderate"),"Moderate",
"High")))</f>
        <v/>
      </c>
      <c r="O2" s="33"/>
      <c r="P2" s="33"/>
      <c r="Q2" s="11"/>
      <c r="R2" s="33"/>
      <c r="S2" s="12"/>
      <c r="T2" s="33"/>
      <c r="U2" s="33"/>
    </row>
    <row r="3" spans="1:21" s="23" customFormat="1" ht="69" x14ac:dyDescent="0.3">
      <c r="A3" s="165"/>
      <c r="B3" s="13" t="s">
        <v>35</v>
      </c>
      <c r="C3" s="81" t="s">
        <v>13</v>
      </c>
      <c r="D3" s="81" t="s">
        <v>1450</v>
      </c>
      <c r="E3" s="8" t="s">
        <v>1448</v>
      </c>
      <c r="F3" s="9"/>
      <c r="G3" s="9"/>
      <c r="H3" s="80"/>
      <c r="I3" s="11"/>
      <c r="J3" s="11"/>
      <c r="K3" s="33"/>
      <c r="L3" s="11"/>
      <c r="M3" s="11"/>
      <c r="N3" s="117" t="str">
        <f t="shared" ref="N3:N27" si="0">IF(OR(L3="",M3=""),"",
IF(OR(L3="Low",M3="Low"),"Low",
IF(OR(L3="Moderate",M3="Moderate"),"Moderate",
"High")))</f>
        <v/>
      </c>
      <c r="O3" s="33"/>
      <c r="P3" s="33"/>
      <c r="Q3" s="11"/>
      <c r="R3" s="33"/>
      <c r="S3" s="12"/>
      <c r="T3" s="33"/>
      <c r="U3" s="33"/>
    </row>
    <row r="4" spans="1:21" s="23" customFormat="1" ht="55.2" x14ac:dyDescent="0.3">
      <c r="A4" s="165"/>
      <c r="B4" s="13" t="s">
        <v>35</v>
      </c>
      <c r="C4" s="81" t="s">
        <v>15</v>
      </c>
      <c r="D4" s="81" t="s">
        <v>1451</v>
      </c>
      <c r="E4" s="8" t="s">
        <v>1448</v>
      </c>
      <c r="F4" s="8" t="s">
        <v>1449</v>
      </c>
      <c r="G4" s="9"/>
      <c r="H4" s="80"/>
      <c r="I4" s="11"/>
      <c r="J4" s="11"/>
      <c r="K4" s="33"/>
      <c r="L4" s="11"/>
      <c r="M4" s="11"/>
      <c r="N4" s="117" t="str">
        <f t="shared" si="0"/>
        <v/>
      </c>
      <c r="O4" s="33"/>
      <c r="P4" s="33"/>
      <c r="Q4" s="11"/>
      <c r="R4" s="33"/>
      <c r="S4" s="12"/>
      <c r="T4" s="33"/>
      <c r="U4" s="33"/>
    </row>
    <row r="5" spans="1:21" s="23" customFormat="1" ht="55.2" x14ac:dyDescent="0.3">
      <c r="A5" s="165"/>
      <c r="B5" s="13" t="s">
        <v>35</v>
      </c>
      <c r="C5" s="81" t="s">
        <v>16</v>
      </c>
      <c r="D5" s="81" t="s">
        <v>1452</v>
      </c>
      <c r="E5" s="8" t="s">
        <v>1448</v>
      </c>
      <c r="F5" s="9"/>
      <c r="G5" s="9"/>
      <c r="H5" s="80"/>
      <c r="I5" s="11"/>
      <c r="J5" s="11"/>
      <c r="K5" s="33"/>
      <c r="L5" s="11"/>
      <c r="M5" s="11"/>
      <c r="N5" s="117" t="str">
        <f t="shared" si="0"/>
        <v/>
      </c>
      <c r="O5" s="33"/>
      <c r="P5" s="33"/>
      <c r="Q5" s="11"/>
      <c r="R5" s="33"/>
      <c r="S5" s="12"/>
      <c r="T5" s="33"/>
      <c r="U5" s="33"/>
    </row>
    <row r="6" spans="1:21" s="23" customFormat="1" ht="41.4" x14ac:dyDescent="0.3">
      <c r="A6" s="165"/>
      <c r="B6" s="13" t="s">
        <v>35</v>
      </c>
      <c r="C6" s="81" t="s">
        <v>18</v>
      </c>
      <c r="D6" s="81" t="s">
        <v>463</v>
      </c>
      <c r="E6" s="8" t="s">
        <v>1448</v>
      </c>
      <c r="F6" s="9"/>
      <c r="G6" s="9"/>
      <c r="H6" s="80"/>
      <c r="I6" s="11"/>
      <c r="J6" s="11"/>
      <c r="K6" s="33"/>
      <c r="L6" s="11"/>
      <c r="M6" s="11"/>
      <c r="N6" s="117" t="str">
        <f t="shared" si="0"/>
        <v/>
      </c>
      <c r="O6" s="33"/>
      <c r="P6" s="33"/>
      <c r="Q6" s="11"/>
      <c r="R6" s="33"/>
      <c r="S6" s="12"/>
      <c r="T6" s="33"/>
      <c r="U6" s="33"/>
    </row>
    <row r="7" spans="1:21" s="23" customFormat="1" ht="55.2" x14ac:dyDescent="0.3">
      <c r="A7" s="165"/>
      <c r="B7" s="13" t="s">
        <v>35</v>
      </c>
      <c r="C7" s="81" t="s">
        <v>17</v>
      </c>
      <c r="D7" s="81" t="s">
        <v>465</v>
      </c>
      <c r="E7" s="8" t="s">
        <v>1448</v>
      </c>
      <c r="F7" s="8" t="s">
        <v>1449</v>
      </c>
      <c r="G7" s="9"/>
      <c r="H7" s="80"/>
      <c r="I7" s="11"/>
      <c r="J7" s="11"/>
      <c r="K7" s="33"/>
      <c r="L7" s="11"/>
      <c r="M7" s="11"/>
      <c r="N7" s="117" t="str">
        <f t="shared" si="0"/>
        <v/>
      </c>
      <c r="O7" s="33"/>
      <c r="P7" s="33"/>
      <c r="Q7" s="11"/>
      <c r="R7" s="33"/>
      <c r="S7" s="12"/>
      <c r="T7" s="33"/>
      <c r="U7" s="33"/>
    </row>
    <row r="8" spans="1:21" s="23" customFormat="1" ht="41.4" x14ac:dyDescent="0.3">
      <c r="A8" s="165"/>
      <c r="B8" s="13" t="s">
        <v>35</v>
      </c>
      <c r="C8" s="81" t="s">
        <v>19</v>
      </c>
      <c r="D8" s="81" t="s">
        <v>1453</v>
      </c>
      <c r="E8" s="8" t="s">
        <v>1448</v>
      </c>
      <c r="F8" s="9"/>
      <c r="G8" s="9"/>
      <c r="H8" s="80"/>
      <c r="I8" s="11"/>
      <c r="J8" s="11"/>
      <c r="K8" s="33"/>
      <c r="L8" s="11"/>
      <c r="M8" s="11"/>
      <c r="N8" s="117" t="str">
        <f t="shared" si="0"/>
        <v/>
      </c>
      <c r="O8" s="33"/>
      <c r="P8" s="33"/>
      <c r="Q8" s="11"/>
      <c r="R8" s="33"/>
      <c r="S8" s="12"/>
      <c r="T8" s="33"/>
      <c r="U8" s="33"/>
    </row>
    <row r="9" spans="1:21" s="23" customFormat="1" ht="41.4" x14ac:dyDescent="0.3">
      <c r="A9" s="165"/>
      <c r="B9" s="13" t="s">
        <v>35</v>
      </c>
      <c r="C9" s="81" t="s">
        <v>21</v>
      </c>
      <c r="D9" s="81" t="s">
        <v>1454</v>
      </c>
      <c r="E9" s="8" t="s">
        <v>1448</v>
      </c>
      <c r="F9" s="9"/>
      <c r="G9" s="9"/>
      <c r="H9" s="80"/>
      <c r="I9" s="11"/>
      <c r="J9" s="11"/>
      <c r="K9" s="11"/>
      <c r="L9" s="11"/>
      <c r="M9" s="11"/>
      <c r="N9" s="117" t="str">
        <f t="shared" si="0"/>
        <v/>
      </c>
      <c r="O9" s="33"/>
      <c r="P9" s="33"/>
      <c r="Q9" s="11"/>
      <c r="R9" s="33"/>
      <c r="S9" s="12"/>
      <c r="T9" s="33"/>
      <c r="U9" s="11"/>
    </row>
    <row r="10" spans="1:21" s="23" customFormat="1" ht="41.4" x14ac:dyDescent="0.3">
      <c r="A10" s="165"/>
      <c r="B10" s="13" t="s">
        <v>35</v>
      </c>
      <c r="C10" s="81" t="s">
        <v>20</v>
      </c>
      <c r="D10" s="81" t="s">
        <v>1455</v>
      </c>
      <c r="E10" s="8" t="s">
        <v>1448</v>
      </c>
      <c r="F10" s="9"/>
      <c r="G10" s="9"/>
      <c r="H10" s="80"/>
      <c r="I10" s="11"/>
      <c r="J10" s="11"/>
      <c r="K10" s="11"/>
      <c r="L10" s="11"/>
      <c r="M10" s="11"/>
      <c r="N10" s="117" t="str">
        <f t="shared" si="0"/>
        <v/>
      </c>
      <c r="O10" s="33"/>
      <c r="P10" s="33"/>
      <c r="Q10" s="11"/>
      <c r="R10" s="33"/>
      <c r="S10" s="12"/>
      <c r="T10" s="33"/>
      <c r="U10" s="11"/>
    </row>
    <row r="11" spans="1:21" s="23" customFormat="1" ht="41.4" x14ac:dyDescent="0.3">
      <c r="A11" s="166"/>
      <c r="B11" s="13" t="s">
        <v>35</v>
      </c>
      <c r="C11" s="81" t="s">
        <v>22</v>
      </c>
      <c r="D11" s="81" t="s">
        <v>1456</v>
      </c>
      <c r="E11" s="8" t="s">
        <v>1448</v>
      </c>
      <c r="F11" s="9"/>
      <c r="G11" s="9"/>
      <c r="H11" s="80"/>
      <c r="I11" s="11"/>
      <c r="J11" s="11"/>
      <c r="K11" s="11"/>
      <c r="L11" s="11"/>
      <c r="M11" s="11"/>
      <c r="N11" s="117" t="str">
        <f t="shared" si="0"/>
        <v/>
      </c>
      <c r="O11" s="33"/>
      <c r="P11" s="33"/>
      <c r="Q11" s="11"/>
      <c r="R11" s="33"/>
      <c r="S11" s="12"/>
      <c r="T11" s="33"/>
      <c r="U11" s="11"/>
    </row>
    <row r="12" spans="1:21" s="23" customFormat="1" ht="303.60000000000002" x14ac:dyDescent="0.3">
      <c r="A12" s="164" t="s">
        <v>37</v>
      </c>
      <c r="B12" s="13" t="s">
        <v>36</v>
      </c>
      <c r="C12" s="81" t="s">
        <v>1457</v>
      </c>
      <c r="D12" s="81" t="s">
        <v>1458</v>
      </c>
      <c r="E12" s="8" t="s">
        <v>1459</v>
      </c>
      <c r="F12" s="9"/>
      <c r="G12" s="9"/>
      <c r="H12" s="80"/>
      <c r="I12" s="11"/>
      <c r="J12" s="11"/>
      <c r="K12" s="11"/>
      <c r="L12" s="11"/>
      <c r="M12" s="11"/>
      <c r="N12" s="117" t="str">
        <f t="shared" si="0"/>
        <v/>
      </c>
      <c r="O12" s="33"/>
      <c r="P12" s="33"/>
      <c r="Q12" s="11"/>
      <c r="R12" s="33"/>
      <c r="S12" s="12"/>
      <c r="T12" s="33"/>
      <c r="U12" s="11"/>
    </row>
    <row r="13" spans="1:21" s="23" customFormat="1" ht="303.60000000000002" x14ac:dyDescent="0.3">
      <c r="A13" s="165"/>
      <c r="B13" s="13" t="s">
        <v>36</v>
      </c>
      <c r="C13" s="81" t="s">
        <v>1460</v>
      </c>
      <c r="D13" s="81" t="s">
        <v>1461</v>
      </c>
      <c r="E13" s="8" t="s">
        <v>1459</v>
      </c>
      <c r="F13" s="8" t="s">
        <v>1462</v>
      </c>
      <c r="G13" s="9"/>
      <c r="H13" s="80"/>
      <c r="I13" s="11"/>
      <c r="J13" s="11"/>
      <c r="K13" s="11"/>
      <c r="L13" s="11"/>
      <c r="M13" s="11"/>
      <c r="N13" s="117" t="str">
        <f t="shared" si="0"/>
        <v/>
      </c>
      <c r="O13" s="33"/>
      <c r="P13" s="33"/>
      <c r="Q13" s="11"/>
      <c r="R13" s="33"/>
      <c r="S13" s="12"/>
      <c r="T13" s="33"/>
      <c r="U13" s="11"/>
    </row>
    <row r="14" spans="1:21" s="23" customFormat="1" ht="303.60000000000002" x14ac:dyDescent="0.3">
      <c r="A14" s="165"/>
      <c r="B14" s="13" t="s">
        <v>36</v>
      </c>
      <c r="C14" s="81" t="s">
        <v>357</v>
      </c>
      <c r="D14" s="81" t="s">
        <v>1463</v>
      </c>
      <c r="E14" s="8" t="s">
        <v>1459</v>
      </c>
      <c r="F14" s="8" t="s">
        <v>1462</v>
      </c>
      <c r="G14" s="9"/>
      <c r="H14" s="80"/>
      <c r="I14" s="11"/>
      <c r="J14" s="11"/>
      <c r="K14" s="11"/>
      <c r="L14" s="11"/>
      <c r="M14" s="11"/>
      <c r="N14" s="117" t="str">
        <f t="shared" si="0"/>
        <v/>
      </c>
      <c r="O14" s="33"/>
      <c r="P14" s="33"/>
      <c r="Q14" s="11"/>
      <c r="R14" s="33"/>
      <c r="S14" s="12"/>
      <c r="T14" s="33"/>
      <c r="U14" s="11"/>
    </row>
    <row r="15" spans="1:21" s="23" customFormat="1" ht="303.60000000000002" x14ac:dyDescent="0.3">
      <c r="A15" s="165"/>
      <c r="B15" s="13" t="s">
        <v>36</v>
      </c>
      <c r="C15" s="81" t="s">
        <v>358</v>
      </c>
      <c r="D15" s="81" t="s">
        <v>1464</v>
      </c>
      <c r="E15" s="8" t="s">
        <v>1459</v>
      </c>
      <c r="F15" s="9"/>
      <c r="G15" s="9"/>
      <c r="H15" s="80"/>
      <c r="I15" s="11"/>
      <c r="J15" s="11"/>
      <c r="K15" s="11"/>
      <c r="L15" s="11"/>
      <c r="M15" s="11"/>
      <c r="N15" s="117" t="str">
        <f t="shared" si="0"/>
        <v/>
      </c>
      <c r="O15" s="33"/>
      <c r="P15" s="33"/>
      <c r="Q15" s="11"/>
      <c r="R15" s="33"/>
      <c r="S15" s="12"/>
      <c r="T15" s="33"/>
      <c r="U15" s="11"/>
    </row>
    <row r="16" spans="1:21" s="23" customFormat="1" ht="303.60000000000002" x14ac:dyDescent="0.3">
      <c r="A16" s="165"/>
      <c r="B16" s="13" t="s">
        <v>36</v>
      </c>
      <c r="C16" s="81" t="s">
        <v>359</v>
      </c>
      <c r="D16" s="81" t="s">
        <v>1518</v>
      </c>
      <c r="E16" s="8" t="s">
        <v>1459</v>
      </c>
      <c r="F16" s="9"/>
      <c r="G16" s="9"/>
      <c r="H16" s="80"/>
      <c r="I16" s="11"/>
      <c r="J16" s="11"/>
      <c r="K16" s="11"/>
      <c r="L16" s="11"/>
      <c r="M16" s="11"/>
      <c r="N16" s="117" t="str">
        <f t="shared" si="0"/>
        <v/>
      </c>
      <c r="O16" s="33"/>
      <c r="P16" s="33"/>
      <c r="Q16" s="11"/>
      <c r="R16" s="33"/>
      <c r="S16" s="12"/>
      <c r="T16" s="33"/>
      <c r="U16" s="11"/>
    </row>
    <row r="17" spans="1:21" s="23" customFormat="1" ht="303.60000000000002" x14ac:dyDescent="0.3">
      <c r="A17" s="165"/>
      <c r="B17" s="13" t="s">
        <v>36</v>
      </c>
      <c r="C17" s="81" t="s">
        <v>1465</v>
      </c>
      <c r="D17" s="81" t="s">
        <v>1466</v>
      </c>
      <c r="E17" s="8" t="s">
        <v>1459</v>
      </c>
      <c r="F17" s="9"/>
      <c r="G17" s="9"/>
      <c r="H17" s="80"/>
      <c r="I17" s="11"/>
      <c r="J17" s="11"/>
      <c r="K17" s="11"/>
      <c r="L17" s="11"/>
      <c r="M17" s="11"/>
      <c r="N17" s="117" t="str">
        <f t="shared" si="0"/>
        <v/>
      </c>
      <c r="O17" s="33"/>
      <c r="P17" s="33"/>
      <c r="Q17" s="11"/>
      <c r="R17" s="33"/>
      <c r="S17" s="12"/>
      <c r="T17" s="33"/>
      <c r="U17" s="11"/>
    </row>
    <row r="18" spans="1:21" s="23" customFormat="1" ht="82.8" x14ac:dyDescent="0.3">
      <c r="A18" s="165"/>
      <c r="B18" s="13" t="s">
        <v>36</v>
      </c>
      <c r="C18" s="81" t="s">
        <v>1467</v>
      </c>
      <c r="D18" s="81" t="s">
        <v>1468</v>
      </c>
      <c r="E18" s="9"/>
      <c r="F18" s="8" t="s">
        <v>1462</v>
      </c>
      <c r="G18" s="39" t="s">
        <v>1469</v>
      </c>
      <c r="H18" s="80"/>
      <c r="I18" s="11"/>
      <c r="J18" s="11"/>
      <c r="K18" s="11"/>
      <c r="L18" s="11"/>
      <c r="M18" s="11"/>
      <c r="N18" s="117" t="str">
        <f t="shared" si="0"/>
        <v/>
      </c>
      <c r="O18" s="33"/>
      <c r="P18" s="33"/>
      <c r="Q18" s="11"/>
      <c r="R18" s="33"/>
      <c r="S18" s="12"/>
      <c r="T18" s="33"/>
      <c r="U18" s="11"/>
    </row>
    <row r="19" spans="1:21" s="23" customFormat="1" ht="303.60000000000002" x14ac:dyDescent="0.3">
      <c r="A19" s="165"/>
      <c r="B19" s="13" t="s">
        <v>36</v>
      </c>
      <c r="C19" s="81" t="s">
        <v>1470</v>
      </c>
      <c r="D19" s="81" t="s">
        <v>1519</v>
      </c>
      <c r="E19" s="8" t="s">
        <v>1459</v>
      </c>
      <c r="F19" s="9"/>
      <c r="G19" s="9"/>
      <c r="H19" s="80"/>
      <c r="I19" s="11"/>
      <c r="J19" s="11"/>
      <c r="K19" s="11"/>
      <c r="L19" s="11"/>
      <c r="M19" s="11"/>
      <c r="N19" s="117" t="str">
        <f t="shared" si="0"/>
        <v/>
      </c>
      <c r="O19" s="33"/>
      <c r="P19" s="33"/>
      <c r="Q19" s="11"/>
      <c r="R19" s="33"/>
      <c r="S19" s="12"/>
      <c r="T19" s="33"/>
      <c r="U19" s="11"/>
    </row>
    <row r="20" spans="1:21" s="23" customFormat="1" ht="110.4" x14ac:dyDescent="0.3">
      <c r="A20" s="165"/>
      <c r="B20" s="13" t="s">
        <v>36</v>
      </c>
      <c r="C20" s="81" t="s">
        <v>1471</v>
      </c>
      <c r="D20" s="81" t="s">
        <v>1520</v>
      </c>
      <c r="E20" s="9"/>
      <c r="F20" s="8" t="s">
        <v>1462</v>
      </c>
      <c r="G20" s="39" t="s">
        <v>1469</v>
      </c>
      <c r="H20" s="80"/>
      <c r="I20" s="11"/>
      <c r="J20" s="11"/>
      <c r="K20" s="11"/>
      <c r="L20" s="11"/>
      <c r="M20" s="11"/>
      <c r="N20" s="117" t="str">
        <f t="shared" si="0"/>
        <v/>
      </c>
      <c r="O20" s="33"/>
      <c r="P20" s="33"/>
      <c r="Q20" s="11"/>
      <c r="R20" s="33"/>
      <c r="S20" s="12"/>
      <c r="T20" s="33"/>
      <c r="U20" s="11"/>
    </row>
    <row r="21" spans="1:21" s="23" customFormat="1" ht="82.8" x14ac:dyDescent="0.3">
      <c r="A21" s="165"/>
      <c r="B21" s="13" t="s">
        <v>36</v>
      </c>
      <c r="C21" s="81" t="s">
        <v>360</v>
      </c>
      <c r="D21" s="81" t="s">
        <v>1472</v>
      </c>
      <c r="E21" s="9"/>
      <c r="F21" s="8" t="s">
        <v>1462</v>
      </c>
      <c r="G21" s="39" t="s">
        <v>1469</v>
      </c>
      <c r="H21" s="80"/>
      <c r="I21" s="11"/>
      <c r="J21" s="11"/>
      <c r="K21" s="11"/>
      <c r="L21" s="11"/>
      <c r="M21" s="11"/>
      <c r="N21" s="117" t="str">
        <f t="shared" si="0"/>
        <v/>
      </c>
      <c r="O21" s="33"/>
      <c r="P21" s="33"/>
      <c r="Q21" s="11"/>
      <c r="R21" s="33"/>
      <c r="S21" s="12"/>
      <c r="T21" s="33"/>
      <c r="U21" s="11"/>
    </row>
    <row r="22" spans="1:21" s="23" customFormat="1" ht="82.8" x14ac:dyDescent="0.3">
      <c r="A22" s="165"/>
      <c r="B22" s="13" t="s">
        <v>36</v>
      </c>
      <c r="C22" s="81" t="s">
        <v>1473</v>
      </c>
      <c r="D22" s="81" t="s">
        <v>1521</v>
      </c>
      <c r="E22" s="9"/>
      <c r="F22" s="8" t="s">
        <v>1462</v>
      </c>
      <c r="G22" s="39" t="s">
        <v>1469</v>
      </c>
      <c r="H22" s="80"/>
      <c r="I22" s="11"/>
      <c r="J22" s="11"/>
      <c r="K22" s="11"/>
      <c r="L22" s="11"/>
      <c r="M22" s="11"/>
      <c r="N22" s="117" t="str">
        <f t="shared" si="0"/>
        <v/>
      </c>
      <c r="O22" s="33"/>
      <c r="P22" s="33"/>
      <c r="Q22" s="11"/>
      <c r="R22" s="33"/>
      <c r="S22" s="12"/>
      <c r="T22" s="33"/>
      <c r="U22" s="11"/>
    </row>
    <row r="23" spans="1:21" s="23" customFormat="1" ht="82.8" x14ac:dyDescent="0.3">
      <c r="A23" s="165"/>
      <c r="B23" s="13" t="s">
        <v>36</v>
      </c>
      <c r="C23" s="81" t="s">
        <v>1474</v>
      </c>
      <c r="D23" s="81" t="s">
        <v>1522</v>
      </c>
      <c r="E23" s="9"/>
      <c r="F23" s="8" t="s">
        <v>1462</v>
      </c>
      <c r="G23" s="39" t="s">
        <v>1469</v>
      </c>
      <c r="H23" s="80"/>
      <c r="I23" s="11"/>
      <c r="J23" s="11"/>
      <c r="K23" s="11"/>
      <c r="L23" s="11"/>
      <c r="M23" s="11"/>
      <c r="N23" s="117" t="str">
        <f t="shared" si="0"/>
        <v/>
      </c>
      <c r="O23" s="33"/>
      <c r="P23" s="33"/>
      <c r="Q23" s="11"/>
      <c r="R23" s="33"/>
      <c r="S23" s="12"/>
      <c r="T23" s="33"/>
      <c r="U23" s="11"/>
    </row>
    <row r="24" spans="1:21" s="23" customFormat="1" ht="303.60000000000002" x14ac:dyDescent="0.3">
      <c r="A24" s="165"/>
      <c r="B24" s="13" t="s">
        <v>36</v>
      </c>
      <c r="C24" s="81" t="s">
        <v>1475</v>
      </c>
      <c r="D24" s="81" t="s">
        <v>1476</v>
      </c>
      <c r="E24" s="8" t="s">
        <v>1459</v>
      </c>
      <c r="F24" s="9"/>
      <c r="G24" s="9"/>
      <c r="H24" s="80"/>
      <c r="I24" s="11"/>
      <c r="J24" s="11"/>
      <c r="K24" s="11"/>
      <c r="L24" s="11"/>
      <c r="M24" s="11"/>
      <c r="N24" s="117" t="str">
        <f t="shared" si="0"/>
        <v/>
      </c>
      <c r="O24" s="33"/>
      <c r="P24" s="33"/>
      <c r="Q24" s="11"/>
      <c r="R24" s="33"/>
      <c r="S24" s="12"/>
      <c r="T24" s="33"/>
      <c r="U24" s="11"/>
    </row>
    <row r="25" spans="1:21" s="23" customFormat="1" ht="82.8" x14ac:dyDescent="0.3">
      <c r="A25" s="165"/>
      <c r="B25" s="13" t="s">
        <v>36</v>
      </c>
      <c r="C25" s="81" t="s">
        <v>1477</v>
      </c>
      <c r="D25" s="81" t="s">
        <v>1478</v>
      </c>
      <c r="E25" s="9"/>
      <c r="F25" s="8" t="s">
        <v>1462</v>
      </c>
      <c r="G25" s="39" t="s">
        <v>1469</v>
      </c>
      <c r="H25" s="80"/>
      <c r="I25" s="11"/>
      <c r="J25" s="11"/>
      <c r="K25" s="11"/>
      <c r="L25" s="11"/>
      <c r="M25" s="11"/>
      <c r="N25" s="117" t="str">
        <f t="shared" si="0"/>
        <v/>
      </c>
      <c r="O25" s="33"/>
      <c r="P25" s="33"/>
      <c r="Q25" s="11"/>
      <c r="R25" s="33"/>
      <c r="S25" s="12"/>
      <c r="T25" s="33"/>
      <c r="U25" s="11"/>
    </row>
    <row r="26" spans="1:21" s="23" customFormat="1" ht="303.60000000000002" x14ac:dyDescent="0.3">
      <c r="A26" s="166"/>
      <c r="B26" s="13" t="s">
        <v>36</v>
      </c>
      <c r="C26" s="81" t="s">
        <v>361</v>
      </c>
      <c r="D26" s="81" t="s">
        <v>1479</v>
      </c>
      <c r="E26" s="8" t="s">
        <v>1459</v>
      </c>
      <c r="F26" s="9"/>
      <c r="G26" s="9"/>
      <c r="H26" s="80"/>
      <c r="I26" s="11"/>
      <c r="J26" s="11"/>
      <c r="K26" s="11"/>
      <c r="L26" s="11"/>
      <c r="M26" s="11"/>
      <c r="N26" s="117" t="str">
        <f t="shared" si="0"/>
        <v/>
      </c>
      <c r="O26" s="33"/>
      <c r="P26" s="33"/>
      <c r="Q26" s="11"/>
      <c r="R26" s="33"/>
      <c r="S26" s="12"/>
      <c r="T26" s="33"/>
      <c r="U26" s="11"/>
    </row>
    <row r="27" spans="1:21" s="23" customFormat="1" ht="124.2" x14ac:dyDescent="0.3">
      <c r="A27" s="33" t="s">
        <v>39</v>
      </c>
      <c r="B27" s="14" t="s">
        <v>38</v>
      </c>
      <c r="C27" s="33" t="s">
        <v>38</v>
      </c>
      <c r="D27" s="33" t="s">
        <v>1523</v>
      </c>
      <c r="E27" s="33" t="s">
        <v>1480</v>
      </c>
      <c r="F27" s="33" t="s">
        <v>1481</v>
      </c>
      <c r="G27" s="33" t="s">
        <v>362</v>
      </c>
      <c r="H27" s="80"/>
      <c r="I27" s="11"/>
      <c r="J27" s="11"/>
      <c r="K27" s="11"/>
      <c r="L27" s="11"/>
      <c r="M27" s="11"/>
      <c r="N27" s="117" t="str">
        <f t="shared" si="0"/>
        <v/>
      </c>
      <c r="O27" s="33"/>
      <c r="P27" s="33"/>
      <c r="Q27" s="11"/>
      <c r="R27" s="33"/>
      <c r="S27" s="12"/>
      <c r="T27" s="33"/>
      <c r="U27" s="11"/>
    </row>
    <row r="28" spans="1:21" s="23" customFormat="1" ht="124.2" x14ac:dyDescent="0.3">
      <c r="A28" s="161" t="s">
        <v>1483</v>
      </c>
      <c r="B28" s="14" t="s">
        <v>40</v>
      </c>
      <c r="C28" s="33" t="s">
        <v>1484</v>
      </c>
      <c r="D28" s="33" t="s">
        <v>1524</v>
      </c>
      <c r="E28" s="33" t="s">
        <v>1485</v>
      </c>
      <c r="F28" s="36"/>
      <c r="G28" s="36"/>
      <c r="H28" s="80"/>
      <c r="I28" s="11"/>
      <c r="J28" s="11"/>
      <c r="K28" s="11"/>
      <c r="L28" s="11"/>
      <c r="M28" s="11"/>
      <c r="N28" s="117" t="str">
        <f t="shared" ref="N28:N52" si="1">IF(OR(L28="",M28=""),"",
IF(OR(L28="Low",M28="Low"),"Low",
IF(OR(L28="Moderate",M28="Moderate"),"Moderate",
"High")))</f>
        <v/>
      </c>
      <c r="O28" s="33"/>
      <c r="P28" s="33"/>
      <c r="Q28" s="11"/>
      <c r="R28" s="33"/>
      <c r="S28" s="12"/>
      <c r="T28" s="33"/>
      <c r="U28" s="11"/>
    </row>
    <row r="29" spans="1:21" s="23" customFormat="1" ht="124.2" x14ac:dyDescent="0.3">
      <c r="A29" s="163"/>
      <c r="B29" s="14" t="s">
        <v>40</v>
      </c>
      <c r="C29" s="33" t="s">
        <v>1486</v>
      </c>
      <c r="D29" s="33" t="s">
        <v>1525</v>
      </c>
      <c r="E29" s="33" t="s">
        <v>1485</v>
      </c>
      <c r="F29" s="36"/>
      <c r="G29" s="36"/>
      <c r="H29" s="80"/>
      <c r="I29" s="11"/>
      <c r="J29" s="11"/>
      <c r="K29" s="11"/>
      <c r="L29" s="11"/>
      <c r="M29" s="11"/>
      <c r="N29" s="117" t="str">
        <f t="shared" si="1"/>
        <v/>
      </c>
      <c r="O29" s="33"/>
      <c r="P29" s="33"/>
      <c r="Q29" s="11"/>
      <c r="R29" s="33"/>
      <c r="S29" s="12"/>
      <c r="T29" s="33"/>
      <c r="U29" s="11"/>
    </row>
    <row r="30" spans="1:21" s="23" customFormat="1" ht="55.2" x14ac:dyDescent="0.3">
      <c r="A30" s="163"/>
      <c r="B30" s="14" t="s">
        <v>40</v>
      </c>
      <c r="C30" s="33" t="s">
        <v>1487</v>
      </c>
      <c r="D30" s="33" t="s">
        <v>1526</v>
      </c>
      <c r="E30" s="36"/>
      <c r="F30" s="33" t="s">
        <v>1488</v>
      </c>
      <c r="G30" s="33" t="s">
        <v>363</v>
      </c>
      <c r="H30" s="80"/>
      <c r="I30" s="11"/>
      <c r="J30" s="11"/>
      <c r="K30" s="11"/>
      <c r="L30" s="11"/>
      <c r="M30" s="11"/>
      <c r="N30" s="117" t="str">
        <f t="shared" si="1"/>
        <v/>
      </c>
      <c r="O30" s="33"/>
      <c r="P30" s="33"/>
      <c r="Q30" s="11"/>
      <c r="R30" s="33"/>
      <c r="S30" s="12"/>
      <c r="T30" s="33"/>
      <c r="U30" s="11"/>
    </row>
    <row r="31" spans="1:21" s="23" customFormat="1" ht="124.2" x14ac:dyDescent="0.3">
      <c r="A31" s="163"/>
      <c r="B31" s="14" t="s">
        <v>40</v>
      </c>
      <c r="C31" s="33" t="s">
        <v>1489</v>
      </c>
      <c r="D31" s="33" t="s">
        <v>1527</v>
      </c>
      <c r="E31" s="33" t="s">
        <v>1485</v>
      </c>
      <c r="F31" s="36"/>
      <c r="G31" s="36"/>
      <c r="H31" s="80"/>
      <c r="I31" s="11"/>
      <c r="J31" s="11"/>
      <c r="K31" s="11"/>
      <c r="L31" s="11"/>
      <c r="M31" s="11"/>
      <c r="N31" s="117" t="str">
        <f t="shared" si="1"/>
        <v/>
      </c>
      <c r="O31" s="33"/>
      <c r="P31" s="33"/>
      <c r="Q31" s="11"/>
      <c r="R31" s="33"/>
      <c r="S31" s="12"/>
      <c r="T31" s="33"/>
      <c r="U31" s="11"/>
    </row>
    <row r="32" spans="1:21" s="23" customFormat="1" ht="124.2" x14ac:dyDescent="0.3">
      <c r="A32" s="162"/>
      <c r="B32" s="14" t="s">
        <v>40</v>
      </c>
      <c r="C32" s="33" t="s">
        <v>1490</v>
      </c>
      <c r="D32" s="33" t="s">
        <v>1528</v>
      </c>
      <c r="E32" s="36"/>
      <c r="F32" s="33" t="s">
        <v>1488</v>
      </c>
      <c r="G32" s="33" t="s">
        <v>363</v>
      </c>
      <c r="H32" s="80"/>
      <c r="I32" s="11"/>
      <c r="J32" s="11"/>
      <c r="K32" s="11"/>
      <c r="L32" s="11"/>
      <c r="M32" s="11"/>
      <c r="N32" s="117" t="str">
        <f t="shared" si="1"/>
        <v/>
      </c>
      <c r="O32" s="33"/>
      <c r="P32" s="33"/>
      <c r="Q32" s="11"/>
      <c r="R32" s="33"/>
      <c r="S32" s="12"/>
      <c r="T32" s="33"/>
      <c r="U32" s="11"/>
    </row>
    <row r="33" spans="1:21" s="23" customFormat="1" ht="193.2" x14ac:dyDescent="0.3">
      <c r="A33" s="161" t="s">
        <v>43</v>
      </c>
      <c r="B33" s="14" t="s">
        <v>42</v>
      </c>
      <c r="C33" s="33" t="s">
        <v>365</v>
      </c>
      <c r="D33" s="33" t="s">
        <v>1529</v>
      </c>
      <c r="E33" s="33" t="s">
        <v>1491</v>
      </c>
      <c r="F33" s="36"/>
      <c r="G33" s="36"/>
      <c r="H33" s="80"/>
      <c r="I33" s="11"/>
      <c r="J33" s="11"/>
      <c r="K33" s="11"/>
      <c r="L33" s="11"/>
      <c r="M33" s="11"/>
      <c r="N33" s="117" t="str">
        <f t="shared" si="1"/>
        <v/>
      </c>
      <c r="O33" s="33"/>
      <c r="P33" s="33"/>
      <c r="Q33" s="11"/>
      <c r="R33" s="33"/>
      <c r="S33" s="12"/>
      <c r="T33" s="33"/>
      <c r="U33" s="11"/>
    </row>
    <row r="34" spans="1:21" s="23" customFormat="1" ht="220.8" x14ac:dyDescent="0.3">
      <c r="A34" s="163"/>
      <c r="B34" s="14" t="s">
        <v>42</v>
      </c>
      <c r="C34" s="33" t="s">
        <v>366</v>
      </c>
      <c r="D34" s="33" t="s">
        <v>1530</v>
      </c>
      <c r="E34" s="36"/>
      <c r="F34" s="33" t="s">
        <v>1492</v>
      </c>
      <c r="G34" s="33" t="s">
        <v>364</v>
      </c>
      <c r="H34" s="80"/>
      <c r="I34" s="11"/>
      <c r="J34" s="11"/>
      <c r="K34" s="11"/>
      <c r="L34" s="11"/>
      <c r="M34" s="11"/>
      <c r="N34" s="117" t="str">
        <f t="shared" si="1"/>
        <v/>
      </c>
      <c r="O34" s="33"/>
      <c r="P34" s="33"/>
      <c r="Q34" s="11"/>
      <c r="R34" s="33"/>
      <c r="S34" s="12"/>
      <c r="T34" s="33"/>
      <c r="U34" s="11"/>
    </row>
    <row r="35" spans="1:21" s="23" customFormat="1" ht="82.8" x14ac:dyDescent="0.3">
      <c r="A35" s="163"/>
      <c r="B35" s="14" t="s">
        <v>42</v>
      </c>
      <c r="C35" s="33" t="s">
        <v>367</v>
      </c>
      <c r="D35" s="33" t="s">
        <v>1531</v>
      </c>
      <c r="E35" s="36"/>
      <c r="F35" s="33" t="s">
        <v>1492</v>
      </c>
      <c r="G35" s="33" t="s">
        <v>364</v>
      </c>
      <c r="H35" s="80"/>
      <c r="I35" s="11"/>
      <c r="J35" s="11"/>
      <c r="K35" s="11"/>
      <c r="L35" s="11"/>
      <c r="M35" s="11"/>
      <c r="N35" s="117" t="str">
        <f t="shared" si="1"/>
        <v/>
      </c>
      <c r="O35" s="33"/>
      <c r="P35" s="33"/>
      <c r="Q35" s="11"/>
      <c r="R35" s="33"/>
      <c r="S35" s="12"/>
      <c r="T35" s="33"/>
      <c r="U35" s="11"/>
    </row>
    <row r="36" spans="1:21" s="23" customFormat="1" ht="193.2" x14ac:dyDescent="0.3">
      <c r="A36" s="163"/>
      <c r="B36" s="14" t="s">
        <v>42</v>
      </c>
      <c r="C36" s="33" t="s">
        <v>1493</v>
      </c>
      <c r="D36" s="33" t="s">
        <v>1532</v>
      </c>
      <c r="E36" s="33" t="s">
        <v>1491</v>
      </c>
      <c r="F36" s="36"/>
      <c r="G36" s="36"/>
      <c r="H36" s="80"/>
      <c r="I36" s="11"/>
      <c r="J36" s="11"/>
      <c r="K36" s="11"/>
      <c r="L36" s="11"/>
      <c r="M36" s="11"/>
      <c r="N36" s="117" t="str">
        <f t="shared" si="1"/>
        <v/>
      </c>
      <c r="O36" s="33"/>
      <c r="P36" s="33"/>
      <c r="Q36" s="11"/>
      <c r="R36" s="33"/>
      <c r="S36" s="12"/>
      <c r="T36" s="33"/>
      <c r="U36" s="11"/>
    </row>
    <row r="37" spans="1:21" s="23" customFormat="1" ht="82.8" x14ac:dyDescent="0.3">
      <c r="A37" s="163"/>
      <c r="B37" s="14" t="s">
        <v>42</v>
      </c>
      <c r="C37" s="33" t="s">
        <v>1494</v>
      </c>
      <c r="D37" s="33" t="s">
        <v>1533</v>
      </c>
      <c r="E37" s="36"/>
      <c r="F37" s="33" t="s">
        <v>1492</v>
      </c>
      <c r="G37" s="33" t="s">
        <v>364</v>
      </c>
      <c r="H37" s="80"/>
      <c r="I37" s="11"/>
      <c r="J37" s="11"/>
      <c r="K37" s="11"/>
      <c r="L37" s="11"/>
      <c r="M37" s="11"/>
      <c r="N37" s="117" t="str">
        <f t="shared" si="1"/>
        <v/>
      </c>
      <c r="O37" s="33"/>
      <c r="P37" s="33"/>
      <c r="Q37" s="11"/>
      <c r="R37" s="33"/>
      <c r="S37" s="12"/>
      <c r="T37" s="33"/>
      <c r="U37" s="11"/>
    </row>
    <row r="38" spans="1:21" s="23" customFormat="1" ht="82.8" x14ac:dyDescent="0.3">
      <c r="A38" s="163"/>
      <c r="B38" s="14" t="s">
        <v>42</v>
      </c>
      <c r="C38" s="33" t="s">
        <v>368</v>
      </c>
      <c r="D38" s="109" t="s">
        <v>1957</v>
      </c>
      <c r="E38" s="36"/>
      <c r="F38" s="33" t="s">
        <v>1492</v>
      </c>
      <c r="G38" s="33" t="s">
        <v>364</v>
      </c>
      <c r="H38" s="80"/>
      <c r="I38" s="11"/>
      <c r="J38" s="11"/>
      <c r="K38" s="11"/>
      <c r="L38" s="11"/>
      <c r="M38" s="11"/>
      <c r="N38" s="117" t="str">
        <f t="shared" si="1"/>
        <v/>
      </c>
      <c r="O38" s="33"/>
      <c r="P38" s="33"/>
      <c r="Q38" s="11"/>
      <c r="R38" s="33"/>
      <c r="S38" s="12"/>
      <c r="T38" s="33"/>
      <c r="U38" s="11"/>
    </row>
    <row r="39" spans="1:21" s="23" customFormat="1" ht="193.2" x14ac:dyDescent="0.3">
      <c r="A39" s="162"/>
      <c r="B39" s="14" t="s">
        <v>42</v>
      </c>
      <c r="C39" s="33" t="s">
        <v>369</v>
      </c>
      <c r="D39" s="109" t="s">
        <v>1958</v>
      </c>
      <c r="E39" s="33" t="s">
        <v>1491</v>
      </c>
      <c r="F39" s="36"/>
      <c r="G39" s="36"/>
      <c r="H39" s="80"/>
      <c r="I39" s="11"/>
      <c r="J39" s="11"/>
      <c r="K39" s="11"/>
      <c r="L39" s="11"/>
      <c r="M39" s="11"/>
      <c r="N39" s="117" t="str">
        <f t="shared" si="1"/>
        <v/>
      </c>
      <c r="O39" s="33"/>
      <c r="P39" s="33"/>
      <c r="Q39" s="11"/>
      <c r="R39" s="33"/>
      <c r="S39" s="12"/>
      <c r="T39" s="33"/>
      <c r="U39" s="11"/>
    </row>
    <row r="40" spans="1:21" s="23" customFormat="1" ht="151.80000000000001" x14ac:dyDescent="0.3">
      <c r="A40" s="161" t="s">
        <v>1495</v>
      </c>
      <c r="B40" s="14" t="s">
        <v>44</v>
      </c>
      <c r="C40" s="33" t="s">
        <v>1496</v>
      </c>
      <c r="D40" s="33" t="s">
        <v>1497</v>
      </c>
      <c r="E40" s="33" t="s">
        <v>1498</v>
      </c>
      <c r="F40" s="36"/>
      <c r="G40" s="36"/>
      <c r="H40" s="80"/>
      <c r="I40" s="11"/>
      <c r="J40" s="11"/>
      <c r="K40" s="11"/>
      <c r="L40" s="11"/>
      <c r="M40" s="11"/>
      <c r="N40" s="117" t="str">
        <f t="shared" si="1"/>
        <v/>
      </c>
      <c r="O40" s="33"/>
      <c r="P40" s="33"/>
      <c r="Q40" s="11"/>
      <c r="R40" s="33"/>
      <c r="S40" s="12"/>
      <c r="T40" s="33"/>
      <c r="U40" s="11"/>
    </row>
    <row r="41" spans="1:21" s="23" customFormat="1" ht="151.80000000000001" x14ac:dyDescent="0.3">
      <c r="A41" s="163"/>
      <c r="B41" s="14" t="s">
        <v>44</v>
      </c>
      <c r="C41" s="33" t="s">
        <v>1499</v>
      </c>
      <c r="D41" s="33" t="s">
        <v>1500</v>
      </c>
      <c r="E41" s="33" t="s">
        <v>1498</v>
      </c>
      <c r="F41" s="33" t="s">
        <v>1482</v>
      </c>
      <c r="G41" s="36"/>
      <c r="H41" s="80"/>
      <c r="I41" s="11"/>
      <c r="J41" s="11"/>
      <c r="K41" s="11"/>
      <c r="L41" s="11"/>
      <c r="M41" s="11"/>
      <c r="N41" s="117" t="str">
        <f t="shared" si="1"/>
        <v/>
      </c>
      <c r="O41" s="33"/>
      <c r="P41" s="33"/>
      <c r="Q41" s="11"/>
      <c r="R41" s="33"/>
      <c r="S41" s="12"/>
      <c r="T41" s="33"/>
      <c r="U41" s="11"/>
    </row>
    <row r="42" spans="1:21" s="23" customFormat="1" ht="151.80000000000001" x14ac:dyDescent="0.3">
      <c r="A42" s="162"/>
      <c r="B42" s="14" t="s">
        <v>44</v>
      </c>
      <c r="C42" s="33" t="s">
        <v>370</v>
      </c>
      <c r="D42" s="33" t="s">
        <v>1501</v>
      </c>
      <c r="E42" s="33" t="s">
        <v>1498</v>
      </c>
      <c r="F42" s="36"/>
      <c r="G42" s="36"/>
      <c r="H42" s="80"/>
      <c r="I42" s="11"/>
      <c r="J42" s="11"/>
      <c r="K42" s="11"/>
      <c r="L42" s="11"/>
      <c r="M42" s="11"/>
      <c r="N42" s="117" t="str">
        <f t="shared" si="1"/>
        <v/>
      </c>
      <c r="O42" s="33"/>
      <c r="P42" s="33"/>
      <c r="Q42" s="11"/>
      <c r="R42" s="33"/>
      <c r="S42" s="12"/>
      <c r="T42" s="33"/>
      <c r="U42" s="11"/>
    </row>
    <row r="43" spans="1:21" s="23" customFormat="1" ht="151.80000000000001" x14ac:dyDescent="0.3">
      <c r="A43" s="161" t="s">
        <v>47</v>
      </c>
      <c r="B43" s="14" t="s">
        <v>46</v>
      </c>
      <c r="C43" s="33" t="s">
        <v>1502</v>
      </c>
      <c r="D43" s="33" t="s">
        <v>1503</v>
      </c>
      <c r="E43" s="33" t="s">
        <v>1504</v>
      </c>
      <c r="F43" s="36"/>
      <c r="G43" s="36"/>
      <c r="H43" s="80"/>
      <c r="I43" s="11"/>
      <c r="J43" s="11"/>
      <c r="K43" s="11"/>
      <c r="L43" s="11"/>
      <c r="M43" s="11"/>
      <c r="N43" s="117" t="str">
        <f t="shared" si="1"/>
        <v/>
      </c>
      <c r="O43" s="33"/>
      <c r="P43" s="33"/>
      <c r="Q43" s="11"/>
      <c r="R43" s="33"/>
      <c r="S43" s="12"/>
      <c r="T43" s="33"/>
      <c r="U43" s="11"/>
    </row>
    <row r="44" spans="1:21" s="23" customFormat="1" ht="151.80000000000001" x14ac:dyDescent="0.3">
      <c r="A44" s="163"/>
      <c r="B44" s="14" t="s">
        <v>46</v>
      </c>
      <c r="C44" s="33" t="s">
        <v>1506</v>
      </c>
      <c r="D44" s="33" t="s">
        <v>1534</v>
      </c>
      <c r="E44" s="33" t="s">
        <v>1504</v>
      </c>
      <c r="F44" s="36"/>
      <c r="G44" s="36"/>
      <c r="H44" s="80"/>
      <c r="I44" s="11"/>
      <c r="J44" s="11"/>
      <c r="K44" s="11"/>
      <c r="L44" s="11"/>
      <c r="M44" s="11"/>
      <c r="N44" s="117" t="str">
        <f t="shared" si="1"/>
        <v/>
      </c>
      <c r="O44" s="33"/>
      <c r="P44" s="33"/>
      <c r="Q44" s="11"/>
      <c r="R44" s="33"/>
      <c r="S44" s="12"/>
      <c r="T44" s="33"/>
      <c r="U44" s="11"/>
    </row>
    <row r="45" spans="1:21" s="23" customFormat="1" ht="151.80000000000001" x14ac:dyDescent="0.3">
      <c r="A45" s="163"/>
      <c r="B45" s="14" t="s">
        <v>46</v>
      </c>
      <c r="C45" s="33" t="s">
        <v>1507</v>
      </c>
      <c r="D45" s="33" t="s">
        <v>1535</v>
      </c>
      <c r="E45" s="33" t="s">
        <v>1504</v>
      </c>
      <c r="F45" s="36"/>
      <c r="G45" s="36"/>
      <c r="H45" s="80"/>
      <c r="I45" s="11"/>
      <c r="J45" s="11"/>
      <c r="K45" s="11"/>
      <c r="L45" s="11"/>
      <c r="M45" s="11"/>
      <c r="N45" s="117" t="str">
        <f t="shared" si="1"/>
        <v/>
      </c>
      <c r="O45" s="33"/>
      <c r="P45" s="33"/>
      <c r="Q45" s="11"/>
      <c r="R45" s="33"/>
      <c r="S45" s="12"/>
      <c r="T45" s="33"/>
      <c r="U45" s="11"/>
    </row>
    <row r="46" spans="1:21" s="23" customFormat="1" ht="82.8" x14ac:dyDescent="0.3">
      <c r="A46" s="162"/>
      <c r="B46" s="14" t="s">
        <v>46</v>
      </c>
      <c r="C46" s="33" t="s">
        <v>372</v>
      </c>
      <c r="D46" s="33" t="s">
        <v>1508</v>
      </c>
      <c r="E46" s="36"/>
      <c r="F46" s="33" t="s">
        <v>1505</v>
      </c>
      <c r="G46" s="33" t="s">
        <v>371</v>
      </c>
      <c r="H46" s="80"/>
      <c r="I46" s="11"/>
      <c r="J46" s="11"/>
      <c r="K46" s="11"/>
      <c r="L46" s="11"/>
      <c r="M46" s="11"/>
      <c r="N46" s="117" t="str">
        <f t="shared" si="1"/>
        <v/>
      </c>
      <c r="O46" s="33"/>
      <c r="P46" s="33"/>
      <c r="Q46" s="11"/>
      <c r="R46" s="33"/>
      <c r="S46" s="12"/>
      <c r="T46" s="33"/>
      <c r="U46" s="11"/>
    </row>
    <row r="47" spans="1:21" s="23" customFormat="1" ht="165.6" x14ac:dyDescent="0.3">
      <c r="A47" s="161" t="s">
        <v>49</v>
      </c>
      <c r="B47" s="14" t="s">
        <v>48</v>
      </c>
      <c r="C47" s="33" t="s">
        <v>373</v>
      </c>
      <c r="D47" s="33" t="s">
        <v>1536</v>
      </c>
      <c r="E47" s="33" t="s">
        <v>1509</v>
      </c>
      <c r="F47" s="36"/>
      <c r="G47" s="36"/>
      <c r="H47" s="80"/>
      <c r="I47" s="11"/>
      <c r="J47" s="11"/>
      <c r="K47" s="11"/>
      <c r="L47" s="11"/>
      <c r="M47" s="11"/>
      <c r="N47" s="117" t="str">
        <f t="shared" si="1"/>
        <v/>
      </c>
      <c r="O47" s="33"/>
      <c r="P47" s="33"/>
      <c r="Q47" s="11"/>
      <c r="R47" s="33"/>
      <c r="S47" s="12"/>
      <c r="T47" s="33"/>
      <c r="U47" s="11"/>
    </row>
    <row r="48" spans="1:21" s="23" customFormat="1" ht="69" x14ac:dyDescent="0.3">
      <c r="A48" s="162"/>
      <c r="B48" s="14" t="s">
        <v>48</v>
      </c>
      <c r="C48" s="33" t="s">
        <v>375</v>
      </c>
      <c r="D48" s="33" t="s">
        <v>1511</v>
      </c>
      <c r="E48" s="36"/>
      <c r="F48" s="33" t="s">
        <v>1510</v>
      </c>
      <c r="G48" s="33" t="s">
        <v>374</v>
      </c>
      <c r="H48" s="80"/>
      <c r="I48" s="11"/>
      <c r="J48" s="11"/>
      <c r="K48" s="11"/>
      <c r="L48" s="11"/>
      <c r="M48" s="11"/>
      <c r="N48" s="117" t="str">
        <f t="shared" si="1"/>
        <v/>
      </c>
      <c r="O48" s="33"/>
      <c r="P48" s="33"/>
      <c r="Q48" s="11"/>
      <c r="R48" s="33"/>
      <c r="S48" s="12"/>
      <c r="T48" s="33"/>
      <c r="U48" s="11"/>
    </row>
    <row r="49" spans="1:21" s="23" customFormat="1" ht="179.4" x14ac:dyDescent="0.3">
      <c r="A49" s="161" t="s">
        <v>1512</v>
      </c>
      <c r="B49" s="14" t="s">
        <v>50</v>
      </c>
      <c r="C49" s="33" t="s">
        <v>376</v>
      </c>
      <c r="D49" s="33" t="s">
        <v>1537</v>
      </c>
      <c r="E49" s="33" t="s">
        <v>1513</v>
      </c>
      <c r="F49" s="36"/>
      <c r="G49" s="36"/>
      <c r="H49" s="80"/>
      <c r="I49" s="11"/>
      <c r="J49" s="11"/>
      <c r="K49" s="11"/>
      <c r="L49" s="11"/>
      <c r="M49" s="11"/>
      <c r="N49" s="117" t="str">
        <f t="shared" si="1"/>
        <v/>
      </c>
      <c r="O49" s="33"/>
      <c r="P49" s="33"/>
      <c r="Q49" s="11"/>
      <c r="R49" s="33"/>
      <c r="S49" s="12"/>
      <c r="T49" s="33"/>
      <c r="U49" s="11"/>
    </row>
    <row r="50" spans="1:21" s="23" customFormat="1" ht="82.8" x14ac:dyDescent="0.3">
      <c r="A50" s="162"/>
      <c r="B50" s="14" t="s">
        <v>50</v>
      </c>
      <c r="C50" s="33" t="s">
        <v>378</v>
      </c>
      <c r="D50" s="33" t="s">
        <v>1515</v>
      </c>
      <c r="E50" s="36"/>
      <c r="F50" s="33" t="s">
        <v>1514</v>
      </c>
      <c r="G50" s="33" t="s">
        <v>377</v>
      </c>
      <c r="H50" s="80"/>
      <c r="I50" s="11"/>
      <c r="J50" s="11"/>
      <c r="K50" s="11"/>
      <c r="L50" s="11"/>
      <c r="M50" s="11"/>
      <c r="N50" s="117" t="str">
        <f t="shared" si="1"/>
        <v/>
      </c>
      <c r="O50" s="33"/>
      <c r="P50" s="33"/>
      <c r="Q50" s="11"/>
      <c r="R50" s="33"/>
      <c r="S50" s="12"/>
      <c r="T50" s="33"/>
      <c r="U50" s="11"/>
    </row>
    <row r="51" spans="1:21" s="23" customFormat="1" ht="193.2" x14ac:dyDescent="0.3">
      <c r="A51" s="161" t="s">
        <v>53</v>
      </c>
      <c r="B51" s="14" t="s">
        <v>52</v>
      </c>
      <c r="C51" s="33" t="s">
        <v>379</v>
      </c>
      <c r="D51" s="33" t="s">
        <v>1538</v>
      </c>
      <c r="E51" s="33" t="s">
        <v>1516</v>
      </c>
      <c r="F51" s="33" t="s">
        <v>1517</v>
      </c>
      <c r="G51" s="33" t="s">
        <v>380</v>
      </c>
      <c r="H51" s="80"/>
      <c r="I51" s="11"/>
      <c r="J51" s="11"/>
      <c r="K51" s="11"/>
      <c r="L51" s="11"/>
      <c r="M51" s="11"/>
      <c r="N51" s="117" t="str">
        <f t="shared" si="1"/>
        <v/>
      </c>
      <c r="O51" s="33"/>
      <c r="P51" s="33"/>
      <c r="Q51" s="11"/>
      <c r="R51" s="33"/>
      <c r="S51" s="12"/>
      <c r="T51" s="33"/>
      <c r="U51" s="11"/>
    </row>
    <row r="52" spans="1:21" s="23" customFormat="1" ht="193.2" x14ac:dyDescent="0.3">
      <c r="A52" s="162"/>
      <c r="B52" s="14" t="s">
        <v>52</v>
      </c>
      <c r="C52" s="33" t="s">
        <v>381</v>
      </c>
      <c r="D52" s="33" t="s">
        <v>1539</v>
      </c>
      <c r="E52" s="33" t="s">
        <v>1516</v>
      </c>
      <c r="F52" s="33" t="s">
        <v>1517</v>
      </c>
      <c r="G52" s="33" t="s">
        <v>380</v>
      </c>
      <c r="H52" s="80"/>
      <c r="I52" s="11"/>
      <c r="J52" s="11"/>
      <c r="K52" s="11"/>
      <c r="L52" s="11"/>
      <c r="M52" s="11"/>
      <c r="N52" s="117" t="str">
        <f t="shared" si="1"/>
        <v/>
      </c>
      <c r="O52" s="33"/>
      <c r="P52" s="33"/>
      <c r="Q52" s="11"/>
      <c r="R52" s="33"/>
      <c r="S52" s="12"/>
      <c r="T52" s="33"/>
      <c r="U52" s="11"/>
    </row>
  </sheetData>
  <sheetProtection sort="0" autoFilter="0"/>
  <autoFilter ref="A1:U1" xr:uid="{00000000-0009-0000-0000-000002000000}"/>
  <mergeCells count="9">
    <mergeCell ref="A2:A11"/>
    <mergeCell ref="A12:A26"/>
    <mergeCell ref="A40:A42"/>
    <mergeCell ref="A43:A46"/>
    <mergeCell ref="A51:A52"/>
    <mergeCell ref="A47:A48"/>
    <mergeCell ref="A49:A50"/>
    <mergeCell ref="A33:A39"/>
    <mergeCell ref="A28:A32"/>
  </mergeCells>
  <conditionalFormatting sqref="N2:N52">
    <cfRule type="expression" dxfId="20" priority="4">
      <formula>OR(AND(L2&lt;&gt;"",M2=""),AND(L2="",M2&lt;&gt;""))</formula>
    </cfRule>
  </conditionalFormatting>
  <dataValidations xWindow="1054" yWindow="286" count="24">
    <dataValidation allowBlank="1" showInputMessage="1" showErrorMessage="1" promptTitle="Assessment Objective" prompt="Associated assessment objective from NIST SP 800-53A Rev 4" sqref="D1" xr:uid="{00000000-0002-0000-0200-000000000000}"/>
    <dataValidation allowBlank="1" showInputMessage="1" showErrorMessage="1" promptTitle="Assessment Procedure" prompt="Associated assessment procedure ID from NIST SP 800-53A Rev 4" sqref="C1" xr:uid="{00000000-0002-0000-0200-000001000000}"/>
    <dataValidation allowBlank="1" showInputMessage="1" showErrorMessage="1" promptTitle="Control ID" prompt="Associated control ID from NIST SP 800-53 Rev 4" sqref="B1" xr:uid="{00000000-0002-0000-0200-000002000000}"/>
    <dataValidation allowBlank="1" showInputMessage="1" showErrorMessage="1" promptTitle="Control Name" prompt="Associated control name from NIST SP 800-53 Rev 4" sqref="A1" xr:uid="{00000000-0002-0000-0200-000003000000}"/>
    <dataValidation allowBlank="1" showInputMessage="1" showErrorMessage="1" promptTitle="Examine" prompt="Scoped 'examine' test procedure to validate assessment objective" sqref="E1" xr:uid="{00000000-0002-0000-0200-000004000000}"/>
    <dataValidation allowBlank="1" showInputMessage="1" showErrorMessage="1" promptTitle="Interview" prompt="Scoped 'interview' test procedure to validate assessment objective" sqref="F1" xr:uid="{00000000-0002-0000-0200-000005000000}"/>
    <dataValidation allowBlank="1" showInputMessage="1" showErrorMessage="1" promptTitle="Test" prompt="Scoped 'test' test procedure to validate assessment objective" sqref="G1" xr:uid="{00000000-0002-0000-0200-000006000000}"/>
    <dataValidation allowBlank="1" showInputMessage="1" showErrorMessage="1" promptTitle="Observations and Evidence" prompt="Associated assessment results from applicable test procedure(s), along with associated artifacts" sqref="H1" xr:uid="{00000000-0002-0000-02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200-000008000000}"/>
    <dataValidation allowBlank="1" showInputMessage="1" showErrorMessage="1" promptTitle="Assessment Result" prompt="Assessment result based on observations and evidence (Satisfied, Other Than Satisfied)" sqref="J1" xr:uid="{00000000-0002-0000-0200-000009000000}"/>
    <dataValidation allowBlank="1" showInputMessage="1" showErrorMessage="1" promptTitle="Identified Risk" prompt="Extrapolated finding(s) from observations and evidence" sqref="K1" xr:uid="{00000000-0002-0000-0200-00000A000000}"/>
    <dataValidation allowBlank="1" showInputMessage="1" showErrorMessage="1" promptTitle="Likelihood Level" prompt="Associated likelihood level for identified risk" sqref="L1" xr:uid="{00000000-0002-0000-0200-00000B000000}"/>
    <dataValidation allowBlank="1" showInputMessage="1" showErrorMessage="1" promptTitle="Impact Level" prompt="Associated impact level for identified risk" sqref="M1" xr:uid="{00000000-0002-0000-0200-00000C000000}"/>
    <dataValidation allowBlank="1" showInputMessage="1" showErrorMessage="1" promptTitle="Risk Statement" prompt="Risk statement for identified risk documenting the associated impact" sqref="O1" xr:uid="{00000000-0002-0000-0200-00000D000000}"/>
    <dataValidation allowBlank="1" showInputMessage="1" showErrorMessage="1" promptTitle="Recommendation for Mitigation" prompt="Associated recommendation to remediate identified risk" sqref="P1" xr:uid="{00000000-0002-0000-0200-00000E000000}"/>
    <dataValidation allowBlank="1" showInputMessage="1" showErrorMessage="1" promptTitle="Assessor POC" prompt="Associated 3PAO POC who conducted the assessment (Employee Name, Company Name)" sqref="R1" xr:uid="{00000000-0002-0000-0200-00000F000000}"/>
    <dataValidation allowBlank="1" showInputMessage="1" showErrorMessage="1" promptTitle="Prior Assessment Result" prompt="Associated assessment result if a failure exists for this control from previous year's assessment" sqref="T1" xr:uid="{00000000-0002-0000-0200-000010000000}"/>
    <dataValidation allowBlank="1" showInputMessage="1" showErrorMessage="1" promptTitle="Prior Risk Exposure Level" prompt="Associated risk exposure level if a failure exists for this control from previous year's assessment" sqref="U1" xr:uid="{00000000-0002-0000-0200-000011000000}"/>
    <dataValidation allowBlank="1" showInputMessage="1" showErrorMessage="1" promptTitle="SSP Imp. Statement Differential" prompt="Does the SSP implementation detail match the technical implementation? Yes or No" sqref="Q1" xr:uid="{00000000-0002-0000-0200-000017000000}"/>
    <dataValidation type="list" allowBlank="1" showInputMessage="1" showErrorMessage="1" sqref="Q2:Q1048576" xr:uid="{00000000-0002-0000-0200-000012000000}">
      <formula1>"Yes,No"</formula1>
    </dataValidation>
    <dataValidation type="list" allowBlank="1" showInputMessage="1" showErrorMessage="1" sqref="I2:I1048576" xr:uid="{00000000-0002-0000-0200-000013000000}">
      <formula1>"Implemented,Partially Implemented,Planned,Alternative Implementation,Not Applicable"</formula1>
    </dataValidation>
    <dataValidation type="list" allowBlank="1" showInputMessage="1" showErrorMessage="1" sqref="T2:T1048576" xr:uid="{00000000-0002-0000-0200-000014000000}">
      <formula1>"Satisfied, Other Than Satisfied"</formula1>
    </dataValidation>
    <dataValidation type="list" allowBlank="1" showInputMessage="1" showErrorMessage="1" sqref="J2:J1048576" xr:uid="{00000000-0002-0000-0200-000015000000}">
      <formula1>"Satisfied,Other Than Satisfied"</formula1>
    </dataValidation>
    <dataValidation type="list" allowBlank="1" showInputMessage="1" showErrorMessage="1" sqref="L2:M1048576 U2:U1048576" xr:uid="{00000000-0002-0000-0200-000016000000}">
      <formula1>"High,Moderate,Low"</formula1>
    </dataValidation>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U43"/>
  <sheetViews>
    <sheetView zoomScale="80" zoomScaleNormal="80" zoomScaleSheetLayoutView="87" zoomScalePageLayoutView="90" workbookViewId="0">
      <pane xSplit="4" ySplit="1" topLeftCell="M2" activePane="bottomRight" state="frozen"/>
      <selection activeCell="Q1" sqref="Q1"/>
      <selection pane="topRight" activeCell="Q1" sqref="Q1"/>
      <selection pane="bottomLeft" activeCell="Q1" sqref="Q1"/>
      <selection pane="bottomRigh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56</v>
      </c>
      <c r="B2" s="13" t="s">
        <v>55</v>
      </c>
      <c r="C2" s="22" t="s">
        <v>320</v>
      </c>
      <c r="D2" s="22" t="s">
        <v>1002</v>
      </c>
      <c r="E2" s="8" t="s">
        <v>321</v>
      </c>
      <c r="F2" s="9"/>
      <c r="G2" s="9"/>
      <c r="H2" s="37"/>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55</v>
      </c>
      <c r="C3" s="22" t="s">
        <v>323</v>
      </c>
      <c r="D3" s="22" t="s">
        <v>1435</v>
      </c>
      <c r="E3" s="8" t="s">
        <v>321</v>
      </c>
      <c r="F3" s="9"/>
      <c r="G3" s="9"/>
      <c r="H3" s="37"/>
      <c r="I3" s="11"/>
      <c r="J3" s="11"/>
      <c r="K3" s="33"/>
      <c r="L3" s="11"/>
      <c r="M3" s="11"/>
      <c r="N3" s="15" t="str">
        <f t="shared" ref="N3:N23" si="0">IF(OR(L3="",M3=""),"",
IF(OR(L3="Low",M3="Low"),"Low",
IF(OR(L3="Moderate",M3="Moderate"),"Moderate",
"High")))</f>
        <v/>
      </c>
      <c r="O3" s="33"/>
      <c r="P3" s="33"/>
      <c r="Q3" s="11"/>
      <c r="R3" s="33"/>
      <c r="S3" s="12"/>
      <c r="T3" s="33"/>
      <c r="U3" s="33"/>
    </row>
    <row r="4" spans="1:21" s="23" customFormat="1" ht="69" x14ac:dyDescent="0.3">
      <c r="A4" s="165"/>
      <c r="B4" s="13" t="s">
        <v>55</v>
      </c>
      <c r="C4" s="22" t="s">
        <v>324</v>
      </c>
      <c r="D4" s="22" t="s">
        <v>1003</v>
      </c>
      <c r="E4" s="8" t="s">
        <v>321</v>
      </c>
      <c r="F4" s="8" t="s">
        <v>322</v>
      </c>
      <c r="G4" s="9"/>
      <c r="H4" s="37"/>
      <c r="I4" s="11"/>
      <c r="J4" s="11"/>
      <c r="K4" s="33"/>
      <c r="L4" s="11"/>
      <c r="M4" s="11"/>
      <c r="N4" s="15" t="str">
        <f t="shared" si="0"/>
        <v/>
      </c>
      <c r="O4" s="33"/>
      <c r="P4" s="33"/>
      <c r="Q4" s="11"/>
      <c r="R4" s="33"/>
      <c r="S4" s="12"/>
      <c r="T4" s="33"/>
      <c r="U4" s="33"/>
    </row>
    <row r="5" spans="1:21" s="23" customFormat="1" ht="69" x14ac:dyDescent="0.3">
      <c r="A5" s="165"/>
      <c r="B5" s="13" t="s">
        <v>55</v>
      </c>
      <c r="C5" s="22" t="s">
        <v>325</v>
      </c>
      <c r="D5" s="22" t="s">
        <v>1004</v>
      </c>
      <c r="E5" s="8" t="s">
        <v>321</v>
      </c>
      <c r="F5" s="9"/>
      <c r="G5" s="9"/>
      <c r="H5" s="37"/>
      <c r="I5" s="11"/>
      <c r="J5" s="11"/>
      <c r="K5" s="33"/>
      <c r="L5" s="11"/>
      <c r="M5" s="11"/>
      <c r="N5" s="15" t="str">
        <f t="shared" si="0"/>
        <v/>
      </c>
      <c r="O5" s="33"/>
      <c r="P5" s="33"/>
      <c r="Q5" s="11"/>
      <c r="R5" s="33"/>
      <c r="S5" s="12"/>
      <c r="T5" s="33"/>
      <c r="U5" s="33"/>
    </row>
    <row r="6" spans="1:21" s="23" customFormat="1" ht="41.4" x14ac:dyDescent="0.3">
      <c r="A6" s="165"/>
      <c r="B6" s="13" t="s">
        <v>55</v>
      </c>
      <c r="C6" s="22" t="s">
        <v>326</v>
      </c>
      <c r="D6" s="22" t="s">
        <v>463</v>
      </c>
      <c r="E6" s="8" t="s">
        <v>321</v>
      </c>
      <c r="F6" s="9"/>
      <c r="G6" s="9"/>
      <c r="H6" s="37"/>
      <c r="I6" s="11"/>
      <c r="J6" s="11"/>
      <c r="K6" s="33"/>
      <c r="L6" s="11"/>
      <c r="M6" s="11"/>
      <c r="N6" s="15" t="str">
        <f t="shared" si="0"/>
        <v/>
      </c>
      <c r="O6" s="33"/>
      <c r="P6" s="33"/>
      <c r="Q6" s="11"/>
      <c r="R6" s="33"/>
      <c r="S6" s="12"/>
      <c r="T6" s="33"/>
      <c r="U6" s="33"/>
    </row>
    <row r="7" spans="1:21" s="23" customFormat="1" ht="69" x14ac:dyDescent="0.3">
      <c r="A7" s="165"/>
      <c r="B7" s="13" t="s">
        <v>55</v>
      </c>
      <c r="C7" s="22" t="s">
        <v>327</v>
      </c>
      <c r="D7" s="22" t="s">
        <v>465</v>
      </c>
      <c r="E7" s="8" t="s">
        <v>321</v>
      </c>
      <c r="F7" s="8" t="s">
        <v>322</v>
      </c>
      <c r="G7" s="9"/>
      <c r="H7" s="37"/>
      <c r="I7" s="11"/>
      <c r="J7" s="11"/>
      <c r="K7" s="33"/>
      <c r="L7" s="11"/>
      <c r="M7" s="11"/>
      <c r="N7" s="15" t="str">
        <f t="shared" si="0"/>
        <v/>
      </c>
      <c r="O7" s="33"/>
      <c r="P7" s="33"/>
      <c r="Q7" s="11"/>
      <c r="R7" s="33"/>
      <c r="S7" s="12"/>
      <c r="T7" s="33"/>
      <c r="U7" s="33"/>
    </row>
    <row r="8" spans="1:21" s="23" customFormat="1" ht="41.4" x14ac:dyDescent="0.3">
      <c r="A8" s="165"/>
      <c r="B8" s="13" t="s">
        <v>55</v>
      </c>
      <c r="C8" s="22" t="s">
        <v>328</v>
      </c>
      <c r="D8" s="22" t="s">
        <v>1005</v>
      </c>
      <c r="E8" s="8" t="s">
        <v>321</v>
      </c>
      <c r="F8" s="9"/>
      <c r="G8" s="9"/>
      <c r="H8" s="37"/>
      <c r="I8" s="11"/>
      <c r="J8" s="11"/>
      <c r="K8" s="33"/>
      <c r="L8" s="11"/>
      <c r="M8" s="11"/>
      <c r="N8" s="15" t="str">
        <f t="shared" si="0"/>
        <v/>
      </c>
      <c r="O8" s="33"/>
      <c r="P8" s="33"/>
      <c r="Q8" s="11"/>
      <c r="R8" s="33"/>
      <c r="S8" s="12"/>
      <c r="T8" s="33"/>
      <c r="U8" s="33"/>
    </row>
    <row r="9" spans="1:21" s="23" customFormat="1" ht="55.2" x14ac:dyDescent="0.3">
      <c r="A9" s="165"/>
      <c r="B9" s="13" t="s">
        <v>55</v>
      </c>
      <c r="C9" s="22" t="s">
        <v>329</v>
      </c>
      <c r="D9" s="22" t="s">
        <v>1006</v>
      </c>
      <c r="E9" s="8" t="s">
        <v>321</v>
      </c>
      <c r="F9" s="9"/>
      <c r="G9" s="9"/>
      <c r="H9" s="37"/>
      <c r="I9" s="11"/>
      <c r="J9" s="11"/>
      <c r="K9" s="11"/>
      <c r="L9" s="11"/>
      <c r="M9" s="11"/>
      <c r="N9" s="15" t="str">
        <f t="shared" si="0"/>
        <v/>
      </c>
      <c r="O9" s="33"/>
      <c r="P9" s="33"/>
      <c r="Q9" s="11"/>
      <c r="R9" s="33"/>
      <c r="S9" s="12"/>
      <c r="T9" s="33"/>
      <c r="U9" s="11"/>
    </row>
    <row r="10" spans="1:21" s="23" customFormat="1" ht="41.4" x14ac:dyDescent="0.3">
      <c r="A10" s="165"/>
      <c r="B10" s="13" t="s">
        <v>55</v>
      </c>
      <c r="C10" s="22" t="s">
        <v>330</v>
      </c>
      <c r="D10" s="22" t="s">
        <v>1007</v>
      </c>
      <c r="E10" s="8" t="s">
        <v>321</v>
      </c>
      <c r="F10" s="9"/>
      <c r="G10" s="9"/>
      <c r="H10" s="37"/>
      <c r="I10" s="11"/>
      <c r="J10" s="11"/>
      <c r="K10" s="11"/>
      <c r="L10" s="11"/>
      <c r="M10" s="11"/>
      <c r="N10" s="15" t="str">
        <f t="shared" si="0"/>
        <v/>
      </c>
      <c r="O10" s="33"/>
      <c r="P10" s="33"/>
      <c r="Q10" s="11"/>
      <c r="R10" s="33"/>
      <c r="S10" s="12"/>
      <c r="T10" s="33"/>
      <c r="U10" s="11"/>
    </row>
    <row r="11" spans="1:21" s="23" customFormat="1" ht="55.2" x14ac:dyDescent="0.3">
      <c r="A11" s="166"/>
      <c r="B11" s="13" t="s">
        <v>55</v>
      </c>
      <c r="C11" s="22" t="s">
        <v>331</v>
      </c>
      <c r="D11" s="22" t="s">
        <v>1008</v>
      </c>
      <c r="E11" s="8" t="s">
        <v>321</v>
      </c>
      <c r="F11" s="9"/>
      <c r="G11" s="9"/>
      <c r="H11" s="37"/>
      <c r="I11" s="11"/>
      <c r="J11" s="11"/>
      <c r="K11" s="11"/>
      <c r="L11" s="11"/>
      <c r="M11" s="11"/>
      <c r="N11" s="15" t="str">
        <f t="shared" si="0"/>
        <v/>
      </c>
      <c r="O11" s="33"/>
      <c r="P11" s="33"/>
      <c r="Q11" s="11"/>
      <c r="R11" s="33"/>
      <c r="S11" s="12"/>
      <c r="T11" s="33"/>
      <c r="U11" s="11"/>
    </row>
    <row r="12" spans="1:21" s="23" customFormat="1" ht="138" x14ac:dyDescent="0.3">
      <c r="A12" s="161" t="s">
        <v>58</v>
      </c>
      <c r="B12" s="14" t="s">
        <v>57</v>
      </c>
      <c r="C12" s="33" t="s">
        <v>332</v>
      </c>
      <c r="D12" s="33" t="s">
        <v>1009</v>
      </c>
      <c r="E12" s="33" t="s">
        <v>336</v>
      </c>
      <c r="F12" s="33" t="s">
        <v>337</v>
      </c>
      <c r="G12" s="9"/>
      <c r="H12" s="33"/>
      <c r="I12" s="11"/>
      <c r="J12" s="11"/>
      <c r="K12" s="11"/>
      <c r="L12" s="11"/>
      <c r="M12" s="11"/>
      <c r="N12" s="15" t="str">
        <f t="shared" si="0"/>
        <v/>
      </c>
      <c r="O12" s="33"/>
      <c r="P12" s="33"/>
      <c r="Q12" s="11"/>
      <c r="R12" s="33"/>
      <c r="S12" s="12"/>
      <c r="T12" s="33"/>
      <c r="U12" s="33"/>
    </row>
    <row r="13" spans="1:21" s="23" customFormat="1" ht="138" x14ac:dyDescent="0.3">
      <c r="A13" s="163"/>
      <c r="B13" s="14" t="s">
        <v>57</v>
      </c>
      <c r="C13" s="33" t="s">
        <v>333</v>
      </c>
      <c r="D13" s="33" t="s">
        <v>1010</v>
      </c>
      <c r="E13" s="33" t="s">
        <v>336</v>
      </c>
      <c r="F13" s="33" t="s">
        <v>337</v>
      </c>
      <c r="G13" s="9"/>
      <c r="H13" s="33"/>
      <c r="I13" s="11"/>
      <c r="J13" s="11"/>
      <c r="K13" s="11"/>
      <c r="L13" s="11"/>
      <c r="M13" s="11"/>
      <c r="N13" s="15" t="str">
        <f t="shared" si="0"/>
        <v/>
      </c>
      <c r="O13" s="33"/>
      <c r="P13" s="33"/>
      <c r="Q13" s="11"/>
      <c r="R13" s="33"/>
      <c r="S13" s="12"/>
      <c r="T13" s="33"/>
      <c r="U13" s="33"/>
    </row>
    <row r="14" spans="1:21" s="23" customFormat="1" ht="138" x14ac:dyDescent="0.3">
      <c r="A14" s="163"/>
      <c r="B14" s="14" t="s">
        <v>57</v>
      </c>
      <c r="C14" s="33" t="s">
        <v>334</v>
      </c>
      <c r="D14" s="33" t="s">
        <v>1011</v>
      </c>
      <c r="E14" s="33" t="s">
        <v>336</v>
      </c>
      <c r="F14" s="9"/>
      <c r="G14" s="9"/>
      <c r="H14" s="33"/>
      <c r="I14" s="11"/>
      <c r="J14" s="11"/>
      <c r="K14" s="11"/>
      <c r="L14" s="11"/>
      <c r="M14" s="11"/>
      <c r="N14" s="15" t="str">
        <f t="shared" si="0"/>
        <v/>
      </c>
      <c r="O14" s="33"/>
      <c r="P14" s="33"/>
      <c r="Q14" s="11"/>
      <c r="R14" s="33"/>
      <c r="S14" s="12"/>
      <c r="T14" s="33"/>
      <c r="U14" s="33"/>
    </row>
    <row r="15" spans="1:21" s="23" customFormat="1" ht="96.6" x14ac:dyDescent="0.3">
      <c r="A15" s="162"/>
      <c r="B15" s="14" t="s">
        <v>57</v>
      </c>
      <c r="C15" s="33" t="s">
        <v>335</v>
      </c>
      <c r="D15" s="33" t="s">
        <v>1012</v>
      </c>
      <c r="E15" s="9"/>
      <c r="F15" s="33" t="s">
        <v>337</v>
      </c>
      <c r="G15" s="33" t="s">
        <v>338</v>
      </c>
      <c r="H15" s="33"/>
      <c r="I15" s="11"/>
      <c r="J15" s="11"/>
      <c r="K15" s="11"/>
      <c r="L15" s="11"/>
      <c r="M15" s="11"/>
      <c r="N15" s="15" t="str">
        <f t="shared" si="0"/>
        <v/>
      </c>
      <c r="O15" s="33"/>
      <c r="P15" s="33"/>
      <c r="Q15" s="11"/>
      <c r="R15" s="33"/>
      <c r="S15" s="12"/>
      <c r="T15" s="33"/>
      <c r="U15" s="33"/>
    </row>
    <row r="16" spans="1:21" s="23" customFormat="1" ht="110.4" x14ac:dyDescent="0.3">
      <c r="A16" s="161" t="s">
        <v>60</v>
      </c>
      <c r="B16" s="14" t="s">
        <v>59</v>
      </c>
      <c r="C16" s="33" t="s">
        <v>339</v>
      </c>
      <c r="D16" s="33" t="s">
        <v>1013</v>
      </c>
      <c r="E16" s="33" t="s">
        <v>343</v>
      </c>
      <c r="F16" s="33" t="s">
        <v>344</v>
      </c>
      <c r="G16" s="9"/>
      <c r="H16" s="33"/>
      <c r="I16" s="11"/>
      <c r="J16" s="11"/>
      <c r="K16" s="11"/>
      <c r="L16" s="11"/>
      <c r="M16" s="11"/>
      <c r="N16" s="15" t="str">
        <f t="shared" si="0"/>
        <v/>
      </c>
      <c r="O16" s="33"/>
      <c r="P16" s="33"/>
      <c r="Q16" s="11"/>
      <c r="R16" s="33"/>
      <c r="S16" s="12"/>
      <c r="T16" s="33"/>
      <c r="U16" s="33"/>
    </row>
    <row r="17" spans="1:21" s="23" customFormat="1" ht="110.4" x14ac:dyDescent="0.3">
      <c r="A17" s="163"/>
      <c r="B17" s="14" t="s">
        <v>59</v>
      </c>
      <c r="C17" s="33" t="s">
        <v>340</v>
      </c>
      <c r="D17" s="33" t="s">
        <v>1014</v>
      </c>
      <c r="E17" s="33" t="s">
        <v>343</v>
      </c>
      <c r="F17" s="33" t="s">
        <v>344</v>
      </c>
      <c r="G17" s="9"/>
      <c r="H17" s="33"/>
      <c r="I17" s="11"/>
      <c r="J17" s="11"/>
      <c r="K17" s="11"/>
      <c r="L17" s="11"/>
      <c r="M17" s="11"/>
      <c r="N17" s="15" t="str">
        <f t="shared" si="0"/>
        <v/>
      </c>
      <c r="O17" s="33"/>
      <c r="P17" s="33"/>
      <c r="Q17" s="11"/>
      <c r="R17" s="33"/>
      <c r="S17" s="12"/>
      <c r="T17" s="33"/>
      <c r="U17" s="33"/>
    </row>
    <row r="18" spans="1:21" s="23" customFormat="1" ht="110.4" x14ac:dyDescent="0.3">
      <c r="A18" s="163"/>
      <c r="B18" s="14" t="s">
        <v>59</v>
      </c>
      <c r="C18" s="33" t="s">
        <v>341</v>
      </c>
      <c r="D18" s="33" t="s">
        <v>1015</v>
      </c>
      <c r="E18" s="33" t="s">
        <v>343</v>
      </c>
      <c r="F18" s="9"/>
      <c r="G18" s="9"/>
      <c r="H18" s="33"/>
      <c r="I18" s="11"/>
      <c r="J18" s="11"/>
      <c r="K18" s="11"/>
      <c r="L18" s="11"/>
      <c r="M18" s="11"/>
      <c r="N18" s="15" t="str">
        <f t="shared" si="0"/>
        <v/>
      </c>
      <c r="O18" s="33"/>
      <c r="P18" s="33"/>
      <c r="Q18" s="11"/>
      <c r="R18" s="33"/>
      <c r="S18" s="12"/>
      <c r="T18" s="33"/>
      <c r="U18" s="33"/>
    </row>
    <row r="19" spans="1:21" s="23" customFormat="1" ht="82.8" x14ac:dyDescent="0.3">
      <c r="A19" s="162"/>
      <c r="B19" s="14" t="s">
        <v>59</v>
      </c>
      <c r="C19" s="33" t="s">
        <v>342</v>
      </c>
      <c r="D19" s="33" t="s">
        <v>1016</v>
      </c>
      <c r="E19" s="9"/>
      <c r="F19" s="33" t="s">
        <v>344</v>
      </c>
      <c r="G19" s="33" t="s">
        <v>345</v>
      </c>
      <c r="H19" s="33"/>
      <c r="I19" s="11"/>
      <c r="J19" s="11"/>
      <c r="K19" s="11"/>
      <c r="L19" s="11"/>
      <c r="M19" s="11"/>
      <c r="N19" s="15" t="str">
        <f t="shared" si="0"/>
        <v/>
      </c>
      <c r="O19" s="33"/>
      <c r="P19" s="33"/>
      <c r="Q19" s="11"/>
      <c r="R19" s="33"/>
      <c r="S19" s="12"/>
      <c r="T19" s="33"/>
      <c r="U19" s="33"/>
    </row>
    <row r="20" spans="1:21" s="23" customFormat="1" ht="82.8" x14ac:dyDescent="0.3">
      <c r="A20" s="161" t="s">
        <v>62</v>
      </c>
      <c r="B20" s="14" t="s">
        <v>61</v>
      </c>
      <c r="C20" s="33" t="s">
        <v>346</v>
      </c>
      <c r="D20" s="33" t="s">
        <v>1017</v>
      </c>
      <c r="E20" s="33" t="s">
        <v>350</v>
      </c>
      <c r="F20" s="9"/>
      <c r="G20" s="9"/>
      <c r="H20" s="33"/>
      <c r="I20" s="11"/>
      <c r="J20" s="11"/>
      <c r="K20" s="11"/>
      <c r="L20" s="11"/>
      <c r="M20" s="11"/>
      <c r="N20" s="15" t="str">
        <f t="shared" si="0"/>
        <v/>
      </c>
      <c r="O20" s="33"/>
      <c r="P20" s="33"/>
      <c r="Q20" s="11"/>
      <c r="R20" s="33"/>
      <c r="S20" s="12"/>
      <c r="T20" s="33"/>
      <c r="U20" s="33"/>
    </row>
    <row r="21" spans="1:21" s="23" customFormat="1" ht="82.8" x14ac:dyDescent="0.3">
      <c r="A21" s="163"/>
      <c r="B21" s="14" t="s">
        <v>61</v>
      </c>
      <c r="C21" s="33" t="s">
        <v>347</v>
      </c>
      <c r="D21" s="33" t="s">
        <v>1018</v>
      </c>
      <c r="E21" s="9"/>
      <c r="F21" s="33" t="s">
        <v>351</v>
      </c>
      <c r="G21" s="33" t="s">
        <v>352</v>
      </c>
      <c r="H21" s="33"/>
      <c r="I21" s="11"/>
      <c r="J21" s="11"/>
      <c r="K21" s="11"/>
      <c r="L21" s="11"/>
      <c r="M21" s="11"/>
      <c r="N21" s="15" t="str">
        <f t="shared" si="0"/>
        <v/>
      </c>
      <c r="O21" s="33"/>
      <c r="P21" s="33"/>
      <c r="Q21" s="11"/>
      <c r="R21" s="33"/>
      <c r="S21" s="12"/>
      <c r="T21" s="33"/>
      <c r="U21" s="33"/>
    </row>
    <row r="22" spans="1:21" s="23" customFormat="1" ht="82.8" x14ac:dyDescent="0.3">
      <c r="A22" s="163"/>
      <c r="B22" s="14" t="s">
        <v>61</v>
      </c>
      <c r="C22" s="33" t="s">
        <v>348</v>
      </c>
      <c r="D22" s="33" t="s">
        <v>1019</v>
      </c>
      <c r="E22" s="33" t="s">
        <v>350</v>
      </c>
      <c r="F22" s="9"/>
      <c r="G22" s="9"/>
      <c r="H22" s="33"/>
      <c r="I22" s="11"/>
      <c r="J22" s="11"/>
      <c r="K22" s="11"/>
      <c r="L22" s="11"/>
      <c r="M22" s="11"/>
      <c r="N22" s="15" t="str">
        <f t="shared" si="0"/>
        <v/>
      </c>
      <c r="O22" s="33"/>
      <c r="P22" s="33"/>
      <c r="Q22" s="11"/>
      <c r="R22" s="33"/>
      <c r="S22" s="12"/>
      <c r="T22" s="33"/>
      <c r="U22" s="33"/>
    </row>
    <row r="23" spans="1:21" s="23" customFormat="1" ht="41.4" x14ac:dyDescent="0.3">
      <c r="A23" s="162"/>
      <c r="B23" s="14" t="s">
        <v>61</v>
      </c>
      <c r="C23" s="33" t="s">
        <v>349</v>
      </c>
      <c r="D23" s="33" t="s">
        <v>1020</v>
      </c>
      <c r="E23" s="9"/>
      <c r="F23" s="33" t="s">
        <v>351</v>
      </c>
      <c r="G23" s="33" t="s">
        <v>352</v>
      </c>
      <c r="H23" s="33"/>
      <c r="I23" s="11"/>
      <c r="J23" s="11"/>
      <c r="K23" s="11"/>
      <c r="L23" s="11"/>
      <c r="M23" s="11"/>
      <c r="N23" s="15" t="str">
        <f t="shared" si="0"/>
        <v/>
      </c>
      <c r="O23" s="33"/>
      <c r="P23" s="33"/>
      <c r="Q23" s="11"/>
      <c r="R23" s="33"/>
      <c r="S23" s="12"/>
      <c r="T23" s="33"/>
      <c r="U23" s="33"/>
    </row>
    <row r="24" spans="1:21" s="23" customFormat="1" ht="13.8" x14ac:dyDescent="0.3">
      <c r="B24" s="24"/>
      <c r="I24" s="25"/>
      <c r="J24" s="25"/>
      <c r="K24" s="25"/>
      <c r="L24" s="25"/>
      <c r="M24" s="25"/>
      <c r="N24" s="26"/>
      <c r="Q24" s="25"/>
    </row>
    <row r="25" spans="1:21" s="23" customFormat="1" ht="13.8" x14ac:dyDescent="0.3">
      <c r="B25" s="24"/>
      <c r="I25" s="25"/>
      <c r="J25" s="25"/>
      <c r="K25" s="25"/>
      <c r="L25" s="25"/>
      <c r="M25" s="25"/>
      <c r="N25" s="26"/>
      <c r="Q25" s="25"/>
    </row>
    <row r="26" spans="1:21" s="23" customFormat="1" ht="13.8" x14ac:dyDescent="0.3">
      <c r="B26" s="24"/>
      <c r="I26" s="25"/>
      <c r="J26" s="25"/>
      <c r="K26" s="25"/>
      <c r="L26" s="25"/>
      <c r="M26" s="25"/>
      <c r="N26" s="26"/>
      <c r="Q26" s="25"/>
    </row>
    <row r="27" spans="1:21" s="23" customFormat="1" ht="13.8" x14ac:dyDescent="0.3">
      <c r="B27" s="24"/>
      <c r="I27" s="25"/>
      <c r="J27" s="25"/>
      <c r="K27" s="25"/>
      <c r="L27" s="25"/>
      <c r="M27" s="25"/>
      <c r="N27" s="26"/>
      <c r="Q27" s="25"/>
    </row>
    <row r="28" spans="1:21" s="23" customFormat="1" ht="13.8" x14ac:dyDescent="0.3">
      <c r="B28" s="24"/>
      <c r="I28" s="25"/>
      <c r="J28" s="25"/>
      <c r="K28" s="25"/>
      <c r="L28" s="25"/>
      <c r="M28" s="25"/>
      <c r="N28" s="26"/>
      <c r="Q28" s="25"/>
    </row>
    <row r="29" spans="1:21" s="23" customFormat="1" ht="13.8" x14ac:dyDescent="0.3">
      <c r="B29" s="24"/>
      <c r="I29" s="25"/>
      <c r="J29" s="25"/>
      <c r="K29" s="25"/>
      <c r="L29" s="25"/>
      <c r="M29" s="25"/>
      <c r="N29" s="26"/>
      <c r="Q29" s="25"/>
    </row>
    <row r="30" spans="1:21" s="23" customFormat="1" ht="13.8" x14ac:dyDescent="0.3">
      <c r="B30" s="24"/>
      <c r="I30" s="25"/>
      <c r="J30" s="25"/>
      <c r="K30" s="25"/>
      <c r="L30" s="25"/>
      <c r="M30" s="25"/>
      <c r="N30" s="26"/>
      <c r="Q30" s="25"/>
    </row>
    <row r="31" spans="1:21" s="23" customFormat="1" ht="13.8" x14ac:dyDescent="0.3">
      <c r="B31" s="24"/>
      <c r="I31" s="25"/>
      <c r="J31" s="25"/>
      <c r="K31" s="25"/>
      <c r="L31" s="25"/>
      <c r="M31" s="25"/>
      <c r="N31" s="26"/>
      <c r="Q31" s="25"/>
    </row>
    <row r="32" spans="1:21" s="23" customFormat="1" ht="13.8" x14ac:dyDescent="0.3">
      <c r="B32" s="24"/>
      <c r="I32" s="25"/>
      <c r="J32" s="25"/>
      <c r="K32" s="25"/>
      <c r="L32" s="25"/>
      <c r="M32" s="25"/>
      <c r="N32" s="26"/>
      <c r="Q32" s="25"/>
    </row>
    <row r="33" spans="2:17" s="23" customFormat="1" ht="13.8" x14ac:dyDescent="0.3">
      <c r="B33" s="24"/>
      <c r="I33" s="25"/>
      <c r="J33" s="25"/>
      <c r="K33" s="25"/>
      <c r="L33" s="25"/>
      <c r="M33" s="25"/>
      <c r="N33" s="26"/>
      <c r="Q33" s="25"/>
    </row>
    <row r="34" spans="2:17" s="23" customFormat="1" ht="13.8" x14ac:dyDescent="0.3">
      <c r="B34" s="24"/>
      <c r="I34" s="25"/>
      <c r="J34" s="25"/>
      <c r="K34" s="25"/>
      <c r="L34" s="25"/>
      <c r="M34" s="25"/>
      <c r="N34" s="26"/>
      <c r="Q34" s="25"/>
    </row>
    <row r="35" spans="2:17" s="23" customFormat="1" ht="13.8" x14ac:dyDescent="0.3">
      <c r="B35" s="24"/>
      <c r="I35" s="25"/>
      <c r="J35" s="25"/>
      <c r="K35" s="25"/>
      <c r="L35" s="25"/>
      <c r="M35" s="25"/>
      <c r="N35" s="26"/>
      <c r="Q35" s="25"/>
    </row>
    <row r="36" spans="2:17" s="23" customFormat="1" ht="13.8" x14ac:dyDescent="0.3">
      <c r="B36" s="24"/>
      <c r="I36" s="25"/>
      <c r="J36" s="25"/>
      <c r="K36" s="25"/>
      <c r="L36" s="25"/>
      <c r="M36" s="25"/>
      <c r="N36" s="26"/>
      <c r="Q36" s="25"/>
    </row>
    <row r="37" spans="2:17" s="23" customFormat="1" ht="13.8" x14ac:dyDescent="0.3">
      <c r="B37" s="24"/>
      <c r="I37" s="25"/>
      <c r="J37" s="25"/>
      <c r="K37" s="25"/>
      <c r="L37" s="25"/>
      <c r="M37" s="25"/>
      <c r="N37" s="26"/>
      <c r="Q37" s="25"/>
    </row>
    <row r="38" spans="2:17" s="23" customFormat="1" ht="13.8" x14ac:dyDescent="0.3">
      <c r="B38" s="24"/>
      <c r="I38" s="25"/>
      <c r="J38" s="25"/>
      <c r="K38" s="25"/>
      <c r="L38" s="25"/>
      <c r="M38" s="25"/>
      <c r="N38" s="26"/>
      <c r="Q38" s="25"/>
    </row>
    <row r="39" spans="2:17" s="23" customFormat="1" ht="13.8" x14ac:dyDescent="0.3">
      <c r="B39" s="24"/>
      <c r="I39" s="25"/>
      <c r="J39" s="25"/>
      <c r="K39" s="25"/>
      <c r="L39" s="25"/>
      <c r="M39" s="25"/>
      <c r="N39" s="26"/>
      <c r="Q39" s="25"/>
    </row>
    <row r="40" spans="2:17" s="23" customFormat="1" ht="13.8" x14ac:dyDescent="0.3">
      <c r="B40" s="24"/>
      <c r="I40" s="25"/>
      <c r="J40" s="25"/>
      <c r="K40" s="25"/>
      <c r="L40" s="25"/>
      <c r="M40" s="25"/>
      <c r="N40" s="26"/>
      <c r="Q40" s="25"/>
    </row>
    <row r="41" spans="2:17" s="23" customFormat="1" ht="13.8" x14ac:dyDescent="0.3">
      <c r="B41" s="24"/>
      <c r="I41" s="25"/>
      <c r="J41" s="25"/>
      <c r="K41" s="25"/>
      <c r="L41" s="25"/>
      <c r="M41" s="25"/>
      <c r="N41" s="26"/>
      <c r="Q41" s="25"/>
    </row>
    <row r="42" spans="2:17" s="23" customFormat="1" ht="13.8" x14ac:dyDescent="0.3">
      <c r="B42" s="24"/>
      <c r="I42" s="25"/>
      <c r="J42" s="25"/>
      <c r="K42" s="25"/>
      <c r="L42" s="25"/>
      <c r="M42" s="25"/>
      <c r="N42" s="26"/>
      <c r="Q42" s="25"/>
    </row>
    <row r="43" spans="2:17" s="23" customFormat="1" ht="13.8" x14ac:dyDescent="0.3">
      <c r="B43" s="24"/>
      <c r="I43" s="25"/>
      <c r="J43" s="25"/>
      <c r="K43" s="25"/>
      <c r="L43" s="25"/>
      <c r="M43" s="25"/>
      <c r="N43" s="26"/>
      <c r="Q43" s="25"/>
    </row>
  </sheetData>
  <sheetProtection sort="0" autoFilter="0"/>
  <autoFilter ref="A1:U1" xr:uid="{00000000-0009-0000-0000-000003000000}"/>
  <mergeCells count="4">
    <mergeCell ref="A20:A23"/>
    <mergeCell ref="A2:A11"/>
    <mergeCell ref="A12:A15"/>
    <mergeCell ref="A16:A19"/>
  </mergeCells>
  <conditionalFormatting sqref="N2:N23">
    <cfRule type="expression" dxfId="19" priority="1">
      <formula>OR(AND(L2&lt;&gt;"",M2=""),AND(L2="",M2&lt;&gt;""))</formula>
    </cfRule>
  </conditionalFormatting>
  <dataValidations xWindow="137" yWindow="322" count="24">
    <dataValidation allowBlank="1" showInputMessage="1" showErrorMessage="1" promptTitle="Prior Risk Exposure Level" prompt="Associated risk exposure level if a failure exists for this control from previous year's assessment" sqref="U1" xr:uid="{00000000-0002-0000-0300-000000000000}"/>
    <dataValidation allowBlank="1" showInputMessage="1" showErrorMessage="1" promptTitle="Prior Assessment Result" prompt="Associated assessment result if a failure exists for this control from previous year's assessment" sqref="T1" xr:uid="{00000000-0002-0000-0300-000001000000}"/>
    <dataValidation allowBlank="1" showInputMessage="1" showErrorMessage="1" promptTitle="Assessor POC" prompt="Associated 3PAO POC who conducted the assessment (Employee Name, Company Name)" sqref="R1" xr:uid="{00000000-0002-0000-0300-000002000000}"/>
    <dataValidation allowBlank="1" showInputMessage="1" showErrorMessage="1" promptTitle="Recommendation for Mitigation" prompt="Associated recommendation to remediate identified risk" sqref="P1" xr:uid="{00000000-0002-0000-0300-000003000000}"/>
    <dataValidation allowBlank="1" showInputMessage="1" showErrorMessage="1" promptTitle="Risk Statement" prompt="Risk statement for identified risk documenting the associated impact" sqref="O1" xr:uid="{00000000-0002-0000-0300-000004000000}"/>
    <dataValidation allowBlank="1" showInputMessage="1" showErrorMessage="1" promptTitle="Impact Level" prompt="Associated impact level for identified risk" sqref="M1" xr:uid="{00000000-0002-0000-0300-000005000000}"/>
    <dataValidation allowBlank="1" showInputMessage="1" showErrorMessage="1" promptTitle="Likelihood Level" prompt="Associated likelihood level for identified risk" sqref="L1" xr:uid="{00000000-0002-0000-0300-000006000000}"/>
    <dataValidation allowBlank="1" showInputMessage="1" showErrorMessage="1" promptTitle="Identified Risk" prompt="Extrapolated finding(s) from observations and evidence" sqref="K1" xr:uid="{00000000-0002-0000-0300-000007000000}"/>
    <dataValidation allowBlank="1" showInputMessage="1" showErrorMessage="1" promptTitle="Assessment Result" prompt="Assessment result based on observations and evidence (Satisfied, Other Than Satisfied)" sqref="J1" xr:uid="{00000000-0002-0000-03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300-000009000000}"/>
    <dataValidation allowBlank="1" showInputMessage="1" showErrorMessage="1" promptTitle="Observations and Evidence" prompt="Associated assessment results from applicable test procedure(s), along with associated artifacts" sqref="H1" xr:uid="{00000000-0002-0000-0300-00000A000000}"/>
    <dataValidation allowBlank="1" showInputMessage="1" showErrorMessage="1" promptTitle="Test" prompt="Scoped 'test' test procedure to validate assessment objective" sqref="G1" xr:uid="{00000000-0002-0000-0300-00000B000000}"/>
    <dataValidation allowBlank="1" showInputMessage="1" showErrorMessage="1" promptTitle="Interview" prompt="Scoped 'interview' test procedure to validate assessment objective" sqref="F1" xr:uid="{00000000-0002-0000-0300-00000C000000}"/>
    <dataValidation allowBlank="1" showInputMessage="1" showErrorMessage="1" promptTitle="Examine" prompt="Scoped 'examine' test procedure to validate assessment objective" sqref="E1" xr:uid="{00000000-0002-0000-0300-00000D000000}"/>
    <dataValidation allowBlank="1" showInputMessage="1" showErrorMessage="1" promptTitle="Control Name" prompt="Associated control name from NIST SP 800-53 Rev 4" sqref="A1" xr:uid="{00000000-0002-0000-0300-00000E000000}"/>
    <dataValidation allowBlank="1" showInputMessage="1" showErrorMessage="1" promptTitle="Control ID" prompt="Associated control ID from NIST SP 800-53 Rev 4" sqref="B1" xr:uid="{00000000-0002-0000-0300-00000F000000}"/>
    <dataValidation allowBlank="1" showInputMessage="1" showErrorMessage="1" promptTitle="Assessment Procedure" prompt="Associated assessment procedure ID from NIST SP 800-53A Rev 4" sqref="C1" xr:uid="{00000000-0002-0000-0300-000010000000}"/>
    <dataValidation allowBlank="1" showInputMessage="1" showErrorMessage="1" promptTitle="Assessment Objective" prompt="Associated assessment objective from NIST SP 800-53A Rev 4" sqref="D1" xr:uid="{00000000-0002-0000-0300-000011000000}"/>
    <dataValidation type="list" allowBlank="1" showInputMessage="1" showErrorMessage="1" sqref="L2:M1048576 U2:U1048576" xr:uid="{00000000-0002-0000-0300-000012000000}">
      <formula1>"High,Moderate,Low"</formula1>
    </dataValidation>
    <dataValidation type="list" allowBlank="1" showInputMessage="1" showErrorMessage="1" sqref="J2:J1048576" xr:uid="{00000000-0002-0000-0300-000013000000}">
      <formula1>"Satisfied,Other Than Satisfied"</formula1>
    </dataValidation>
    <dataValidation type="list" allowBlank="1" showInputMessage="1" showErrorMessage="1" sqref="T2:T1048576" xr:uid="{00000000-0002-0000-0300-000014000000}">
      <formula1>"Satisfied, Other Than Satisfied"</formula1>
    </dataValidation>
    <dataValidation type="list" allowBlank="1" showInputMessage="1" showErrorMessage="1" sqref="I2:I1048576" xr:uid="{00000000-0002-0000-0300-000015000000}">
      <formula1>"Implemented,Partially Implemented,Planned,Alternative Implementation,Not Applicable"</formula1>
    </dataValidation>
    <dataValidation type="list" allowBlank="1" showInputMessage="1" showErrorMessage="1" sqref="Q2:Q1048576" xr:uid="{00000000-0002-0000-0300-000016000000}">
      <formula1>"Yes,No"</formula1>
    </dataValidation>
    <dataValidation allowBlank="1" showInputMessage="1" showErrorMessage="1" promptTitle="SSP Imp. Statement Differential" prompt="Does the SSP implementation detail match the technical implementation? Yes or No" sqref="Q1" xr:uid="{00000000-0002-0000-0300-000017000000}"/>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U48"/>
  <sheetViews>
    <sheetView topLeftCell="I1" zoomScale="80" zoomScaleNormal="80" zoomScaleSheetLayoutView="87" zoomScalePageLayoutView="90" workbookViewId="0">
      <pane ySplit="1" topLeftCell="A35" activePane="bottomLeft" state="frozen"/>
      <selection activeCell="Q1" sqref="Q1"/>
      <selection pane="bottomLeft" sqref="A1:U1"/>
    </sheetView>
  </sheetViews>
  <sheetFormatPr defaultColWidth="9" defaultRowHeight="13.8" x14ac:dyDescent="0.3"/>
  <cols>
    <col min="1" max="1" width="23.88671875" style="45" customWidth="1"/>
    <col min="2" max="2" width="8.88671875" style="46" customWidth="1"/>
    <col min="3" max="3" width="16.88671875" style="45" customWidth="1"/>
    <col min="4" max="4" width="43.44140625" style="45" customWidth="1"/>
    <col min="5" max="7" width="30.88671875" style="45" customWidth="1"/>
    <col min="8" max="8" width="55.88671875" style="45" customWidth="1"/>
    <col min="9" max="10" width="19.6640625" style="47" customWidth="1"/>
    <col min="11" max="11" width="26.5546875" style="47" customWidth="1"/>
    <col min="12" max="13" width="15.88671875" style="47" customWidth="1"/>
    <col min="14" max="14" width="15.88671875" style="48" customWidth="1"/>
    <col min="15" max="16" width="26.5546875" style="45" customWidth="1"/>
    <col min="17" max="17" width="18.5546875" style="47" customWidth="1"/>
    <col min="18" max="18" width="21" style="45" customWidth="1"/>
    <col min="19" max="19" width="5.44140625" style="49" customWidth="1"/>
    <col min="20" max="20" width="19.44140625" style="45" customWidth="1"/>
    <col min="21" max="21" width="14.44140625" style="45" customWidth="1"/>
    <col min="22" max="24" width="9" style="45"/>
    <col min="25" max="25" width="7.88671875" style="45" customWidth="1"/>
    <col min="26" max="16384" width="9" style="45"/>
  </cols>
  <sheetData>
    <row r="1" spans="1:21" s="43" customFormat="1" ht="41.4" x14ac:dyDescent="0.3">
      <c r="A1" s="155" t="s">
        <v>277</v>
      </c>
      <c r="B1" s="148" t="s">
        <v>298</v>
      </c>
      <c r="C1" s="155" t="s">
        <v>0</v>
      </c>
      <c r="D1" s="155" t="s">
        <v>1</v>
      </c>
      <c r="E1" s="155" t="s">
        <v>10</v>
      </c>
      <c r="F1" s="155" t="s">
        <v>11</v>
      </c>
      <c r="G1" s="155" t="s">
        <v>12</v>
      </c>
      <c r="H1" s="155" t="s">
        <v>2</v>
      </c>
      <c r="I1" s="155" t="s">
        <v>3</v>
      </c>
      <c r="J1" s="155" t="s">
        <v>23</v>
      </c>
      <c r="K1" s="155" t="s">
        <v>28</v>
      </c>
      <c r="L1" s="155" t="s">
        <v>24</v>
      </c>
      <c r="M1" s="155" t="s">
        <v>25</v>
      </c>
      <c r="N1" s="156" t="s">
        <v>26</v>
      </c>
      <c r="O1" s="155" t="s">
        <v>27</v>
      </c>
      <c r="P1" s="155" t="s">
        <v>4</v>
      </c>
      <c r="Q1" s="152" t="s">
        <v>1981</v>
      </c>
      <c r="R1" s="155" t="s">
        <v>5</v>
      </c>
      <c r="S1" s="155"/>
      <c r="T1" s="155" t="s">
        <v>30</v>
      </c>
      <c r="U1" s="155" t="s">
        <v>29</v>
      </c>
    </row>
    <row r="2" spans="1:21" s="23" customFormat="1" ht="151.80000000000001" x14ac:dyDescent="0.3">
      <c r="A2" s="164" t="s">
        <v>65</v>
      </c>
      <c r="B2" s="13" t="s">
        <v>64</v>
      </c>
      <c r="C2" s="81" t="s">
        <v>1540</v>
      </c>
      <c r="D2" s="81" t="s">
        <v>1541</v>
      </c>
      <c r="E2" s="8" t="s">
        <v>1542</v>
      </c>
      <c r="F2" s="9"/>
      <c r="G2" s="9"/>
      <c r="H2" s="80"/>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64</v>
      </c>
      <c r="C3" s="81" t="s">
        <v>852</v>
      </c>
      <c r="D3" s="81" t="s">
        <v>1544</v>
      </c>
      <c r="E3" s="8" t="s">
        <v>1542</v>
      </c>
      <c r="F3" s="9"/>
      <c r="G3" s="9"/>
      <c r="H3" s="80"/>
      <c r="I3" s="11"/>
      <c r="J3" s="11"/>
      <c r="K3" s="33"/>
      <c r="L3" s="11"/>
      <c r="M3" s="11"/>
      <c r="N3" s="15" t="str">
        <f t="shared" ref="N3:N39" si="0">IF(OR(L3="",M3=""),"",
IF(OR(L3="Low",M3="Low"),"Low",
IF(OR(L3="Moderate",M3="Moderate"),"Moderate",
"High")))</f>
        <v/>
      </c>
      <c r="O3" s="33"/>
      <c r="P3" s="33"/>
      <c r="Q3" s="11"/>
      <c r="R3" s="33"/>
      <c r="S3" s="12"/>
      <c r="T3" s="33"/>
      <c r="U3" s="33"/>
    </row>
    <row r="4" spans="1:21" s="23" customFormat="1" ht="55.2" x14ac:dyDescent="0.3">
      <c r="A4" s="165"/>
      <c r="B4" s="13" t="s">
        <v>64</v>
      </c>
      <c r="C4" s="81" t="s">
        <v>1545</v>
      </c>
      <c r="D4" s="81" t="s">
        <v>929</v>
      </c>
      <c r="E4" s="8" t="s">
        <v>1542</v>
      </c>
      <c r="F4" s="8" t="s">
        <v>1543</v>
      </c>
      <c r="G4" s="9"/>
      <c r="H4" s="80"/>
      <c r="I4" s="11"/>
      <c r="J4" s="11"/>
      <c r="K4" s="33"/>
      <c r="L4" s="11"/>
      <c r="M4" s="11"/>
      <c r="N4" s="15" t="str">
        <f t="shared" si="0"/>
        <v/>
      </c>
      <c r="O4" s="33"/>
      <c r="P4" s="33"/>
      <c r="Q4" s="11"/>
      <c r="R4" s="33"/>
      <c r="S4" s="12"/>
      <c r="T4" s="33"/>
      <c r="U4" s="33"/>
    </row>
    <row r="5" spans="1:21" s="23" customFormat="1" ht="69" x14ac:dyDescent="0.3">
      <c r="A5" s="165"/>
      <c r="B5" s="13" t="s">
        <v>64</v>
      </c>
      <c r="C5" s="81" t="s">
        <v>853</v>
      </c>
      <c r="D5" s="81" t="s">
        <v>932</v>
      </c>
      <c r="E5" s="8" t="s">
        <v>1542</v>
      </c>
      <c r="F5" s="9"/>
      <c r="G5" s="9"/>
      <c r="H5" s="80"/>
      <c r="I5" s="11"/>
      <c r="J5" s="11"/>
      <c r="K5" s="33"/>
      <c r="L5" s="11"/>
      <c r="M5" s="11"/>
      <c r="N5" s="15" t="str">
        <f t="shared" si="0"/>
        <v/>
      </c>
      <c r="O5" s="33"/>
      <c r="P5" s="33"/>
      <c r="Q5" s="11"/>
      <c r="R5" s="33"/>
      <c r="S5" s="12"/>
      <c r="T5" s="33"/>
      <c r="U5" s="33"/>
    </row>
    <row r="6" spans="1:21" s="23" customFormat="1" ht="41.4" x14ac:dyDescent="0.3">
      <c r="A6" s="165"/>
      <c r="B6" s="13" t="s">
        <v>64</v>
      </c>
      <c r="C6" s="81" t="s">
        <v>1546</v>
      </c>
      <c r="D6" s="81" t="s">
        <v>1547</v>
      </c>
      <c r="E6" s="8" t="s">
        <v>1542</v>
      </c>
      <c r="F6" s="9"/>
      <c r="G6" s="9"/>
      <c r="H6" s="80"/>
      <c r="I6" s="11"/>
      <c r="J6" s="11"/>
      <c r="K6" s="33"/>
      <c r="L6" s="11"/>
      <c r="M6" s="11"/>
      <c r="N6" s="15" t="str">
        <f t="shared" si="0"/>
        <v/>
      </c>
      <c r="O6" s="33"/>
      <c r="P6" s="33"/>
      <c r="Q6" s="11"/>
      <c r="R6" s="33"/>
      <c r="S6" s="12"/>
      <c r="T6" s="33"/>
      <c r="U6" s="33"/>
    </row>
    <row r="7" spans="1:21" s="23" customFormat="1" ht="55.2" x14ac:dyDescent="0.3">
      <c r="A7" s="165"/>
      <c r="B7" s="13" t="s">
        <v>64</v>
      </c>
      <c r="C7" s="81" t="s">
        <v>1548</v>
      </c>
      <c r="D7" s="81" t="s">
        <v>465</v>
      </c>
      <c r="E7" s="8" t="s">
        <v>1542</v>
      </c>
      <c r="F7" s="8" t="s">
        <v>1543</v>
      </c>
      <c r="G7" s="9"/>
      <c r="H7" s="80"/>
      <c r="I7" s="11"/>
      <c r="J7" s="11"/>
      <c r="K7" s="33"/>
      <c r="L7" s="11"/>
      <c r="M7" s="11"/>
      <c r="N7" s="15" t="str">
        <f t="shared" si="0"/>
        <v/>
      </c>
      <c r="O7" s="33"/>
      <c r="P7" s="33"/>
      <c r="Q7" s="11"/>
      <c r="R7" s="33"/>
      <c r="S7" s="12"/>
      <c r="T7" s="33"/>
      <c r="U7" s="33"/>
    </row>
    <row r="8" spans="1:21" s="23" customFormat="1" ht="41.4" x14ac:dyDescent="0.3">
      <c r="A8" s="165"/>
      <c r="B8" s="13" t="s">
        <v>64</v>
      </c>
      <c r="C8" s="81" t="s">
        <v>854</v>
      </c>
      <c r="D8" s="81" t="s">
        <v>1549</v>
      </c>
      <c r="E8" s="8" t="s">
        <v>1542</v>
      </c>
      <c r="F8" s="9"/>
      <c r="G8" s="9"/>
      <c r="H8" s="80"/>
      <c r="I8" s="11"/>
      <c r="J8" s="11"/>
      <c r="K8" s="33"/>
      <c r="L8" s="11"/>
      <c r="M8" s="11"/>
      <c r="N8" s="15" t="str">
        <f t="shared" si="0"/>
        <v/>
      </c>
      <c r="O8" s="33"/>
      <c r="P8" s="33"/>
      <c r="Q8" s="11"/>
      <c r="R8" s="33"/>
      <c r="S8" s="12"/>
      <c r="T8" s="33"/>
      <c r="U8" s="33"/>
    </row>
    <row r="9" spans="1:21" s="23" customFormat="1" ht="55.2" x14ac:dyDescent="0.3">
      <c r="A9" s="165"/>
      <c r="B9" s="13" t="s">
        <v>64</v>
      </c>
      <c r="C9" s="81" t="s">
        <v>1550</v>
      </c>
      <c r="D9" s="81" t="s">
        <v>1551</v>
      </c>
      <c r="E9" s="8" t="s">
        <v>1542</v>
      </c>
      <c r="F9" s="9"/>
      <c r="G9" s="9"/>
      <c r="H9" s="80"/>
      <c r="I9" s="11"/>
      <c r="J9" s="11"/>
      <c r="K9" s="11"/>
      <c r="L9" s="11"/>
      <c r="M9" s="11"/>
      <c r="N9" s="15" t="str">
        <f t="shared" si="0"/>
        <v/>
      </c>
      <c r="O9" s="33"/>
      <c r="P9" s="33"/>
      <c r="Q9" s="11"/>
      <c r="R9" s="33"/>
      <c r="S9" s="12"/>
      <c r="T9" s="33"/>
      <c r="U9" s="11"/>
    </row>
    <row r="10" spans="1:21" s="23" customFormat="1" ht="41.4" x14ac:dyDescent="0.3">
      <c r="A10" s="165"/>
      <c r="B10" s="13" t="s">
        <v>64</v>
      </c>
      <c r="C10" s="81" t="s">
        <v>855</v>
      </c>
      <c r="D10" s="81" t="s">
        <v>1552</v>
      </c>
      <c r="E10" s="8" t="s">
        <v>1542</v>
      </c>
      <c r="F10" s="9"/>
      <c r="G10" s="9"/>
      <c r="H10" s="80"/>
      <c r="I10" s="11"/>
      <c r="J10" s="11"/>
      <c r="K10" s="11"/>
      <c r="L10" s="11"/>
      <c r="M10" s="11"/>
      <c r="N10" s="15" t="str">
        <f t="shared" si="0"/>
        <v/>
      </c>
      <c r="O10" s="33"/>
      <c r="P10" s="33"/>
      <c r="Q10" s="11"/>
      <c r="R10" s="33"/>
      <c r="S10" s="12"/>
      <c r="T10" s="33"/>
      <c r="U10" s="11"/>
    </row>
    <row r="11" spans="1:21" s="23" customFormat="1" ht="55.2" x14ac:dyDescent="0.3">
      <c r="A11" s="166"/>
      <c r="B11" s="13" t="s">
        <v>64</v>
      </c>
      <c r="C11" s="81" t="s">
        <v>1553</v>
      </c>
      <c r="D11" s="81" t="s">
        <v>1554</v>
      </c>
      <c r="E11" s="8" t="s">
        <v>1542</v>
      </c>
      <c r="F11" s="9"/>
      <c r="G11" s="9"/>
      <c r="H11" s="80"/>
      <c r="I11" s="11"/>
      <c r="J11" s="11"/>
      <c r="K11" s="11"/>
      <c r="L11" s="11"/>
      <c r="M11" s="11"/>
      <c r="N11" s="15" t="str">
        <f t="shared" si="0"/>
        <v/>
      </c>
      <c r="O11" s="33"/>
      <c r="P11" s="33"/>
      <c r="Q11" s="11"/>
      <c r="R11" s="33"/>
      <c r="S11" s="12"/>
      <c r="T11" s="33"/>
      <c r="U11" s="11"/>
    </row>
    <row r="12" spans="1:21" s="23" customFormat="1" ht="138" x14ac:dyDescent="0.3">
      <c r="A12" s="164" t="s">
        <v>67</v>
      </c>
      <c r="B12" s="13" t="s">
        <v>66</v>
      </c>
      <c r="C12" s="81" t="s">
        <v>856</v>
      </c>
      <c r="D12" s="81" t="s">
        <v>1555</v>
      </c>
      <c r="E12" s="8" t="s">
        <v>1556</v>
      </c>
      <c r="F12" s="9"/>
      <c r="G12" s="9"/>
      <c r="H12" s="80"/>
      <c r="I12" s="11"/>
      <c r="J12" s="11"/>
      <c r="K12" s="11"/>
      <c r="L12" s="11"/>
      <c r="M12" s="11"/>
      <c r="N12" s="15" t="str">
        <f t="shared" si="0"/>
        <v/>
      </c>
      <c r="O12" s="33"/>
      <c r="P12" s="33"/>
      <c r="Q12" s="11"/>
      <c r="R12" s="33"/>
      <c r="S12" s="12"/>
      <c r="T12" s="33"/>
      <c r="U12" s="11"/>
    </row>
    <row r="13" spans="1:21" s="23" customFormat="1" ht="69" x14ac:dyDescent="0.3">
      <c r="A13" s="165"/>
      <c r="B13" s="13" t="s">
        <v>66</v>
      </c>
      <c r="C13" s="81" t="s">
        <v>858</v>
      </c>
      <c r="D13" s="81" t="s">
        <v>1557</v>
      </c>
      <c r="E13" s="9"/>
      <c r="F13" s="8" t="s">
        <v>1558</v>
      </c>
      <c r="G13" s="39" t="s">
        <v>857</v>
      </c>
      <c r="H13" s="80"/>
      <c r="I13" s="11"/>
      <c r="J13" s="11"/>
      <c r="K13" s="11"/>
      <c r="L13" s="11"/>
      <c r="M13" s="11"/>
      <c r="N13" s="15" t="str">
        <f t="shared" si="0"/>
        <v/>
      </c>
      <c r="O13" s="33"/>
      <c r="P13" s="33"/>
      <c r="Q13" s="11"/>
      <c r="R13" s="33"/>
      <c r="S13" s="12"/>
      <c r="T13" s="33"/>
      <c r="U13" s="11"/>
    </row>
    <row r="14" spans="1:21" s="23" customFormat="1" ht="138" x14ac:dyDescent="0.3">
      <c r="A14" s="165"/>
      <c r="B14" s="13" t="s">
        <v>66</v>
      </c>
      <c r="C14" s="81" t="s">
        <v>1559</v>
      </c>
      <c r="D14" s="81" t="s">
        <v>1560</v>
      </c>
      <c r="E14" s="8" t="s">
        <v>1556</v>
      </c>
      <c r="F14" s="8" t="s">
        <v>1558</v>
      </c>
      <c r="G14" s="9"/>
      <c r="H14" s="80"/>
      <c r="I14" s="11"/>
      <c r="J14" s="11"/>
      <c r="K14" s="11"/>
      <c r="L14" s="11"/>
      <c r="M14" s="11"/>
      <c r="N14" s="15" t="str">
        <f t="shared" si="0"/>
        <v/>
      </c>
      <c r="O14" s="33"/>
      <c r="P14" s="33"/>
      <c r="Q14" s="11"/>
      <c r="R14" s="33"/>
      <c r="S14" s="12"/>
      <c r="T14" s="33"/>
      <c r="U14" s="11"/>
    </row>
    <row r="15" spans="1:21" s="23" customFormat="1" ht="138" x14ac:dyDescent="0.3">
      <c r="A15" s="165"/>
      <c r="B15" s="13" t="s">
        <v>66</v>
      </c>
      <c r="C15" s="81" t="s">
        <v>1561</v>
      </c>
      <c r="D15" s="81" t="s">
        <v>1562</v>
      </c>
      <c r="E15" s="8" t="s">
        <v>1556</v>
      </c>
      <c r="F15" s="9"/>
      <c r="G15" s="9"/>
      <c r="H15" s="80"/>
      <c r="I15" s="11"/>
      <c r="J15" s="11"/>
      <c r="K15" s="11"/>
      <c r="L15" s="11"/>
      <c r="M15" s="11"/>
      <c r="N15" s="15" t="str">
        <f t="shared" si="0"/>
        <v/>
      </c>
      <c r="O15" s="33"/>
      <c r="P15" s="33"/>
      <c r="Q15" s="11"/>
      <c r="R15" s="33"/>
      <c r="S15" s="12"/>
      <c r="T15" s="33"/>
      <c r="U15" s="11"/>
    </row>
    <row r="16" spans="1:21" s="23" customFormat="1" ht="138" x14ac:dyDescent="0.3">
      <c r="A16" s="165"/>
      <c r="B16" s="13" t="s">
        <v>66</v>
      </c>
      <c r="C16" s="81" t="s">
        <v>1563</v>
      </c>
      <c r="D16" s="81" t="s">
        <v>1564</v>
      </c>
      <c r="E16" s="8" t="s">
        <v>1556</v>
      </c>
      <c r="F16" s="9"/>
      <c r="G16" s="9"/>
      <c r="H16" s="80"/>
      <c r="I16" s="11"/>
      <c r="J16" s="11"/>
      <c r="K16" s="11"/>
      <c r="L16" s="11"/>
      <c r="M16" s="11"/>
      <c r="N16" s="15" t="str">
        <f t="shared" si="0"/>
        <v/>
      </c>
      <c r="O16" s="33"/>
      <c r="P16" s="33"/>
      <c r="Q16" s="11"/>
      <c r="R16" s="33"/>
      <c r="S16" s="12"/>
      <c r="T16" s="33"/>
      <c r="U16" s="11"/>
    </row>
    <row r="17" spans="1:21" s="23" customFormat="1" ht="138" x14ac:dyDescent="0.3">
      <c r="A17" s="165"/>
      <c r="B17" s="13" t="s">
        <v>66</v>
      </c>
      <c r="C17" s="81" t="s">
        <v>1565</v>
      </c>
      <c r="D17" s="81" t="s">
        <v>1566</v>
      </c>
      <c r="E17" s="8" t="s">
        <v>1556</v>
      </c>
      <c r="F17" s="8" t="s">
        <v>1558</v>
      </c>
      <c r="G17" s="9"/>
      <c r="H17" s="80"/>
      <c r="I17" s="11"/>
      <c r="J17" s="11"/>
      <c r="K17" s="11"/>
      <c r="L17" s="11"/>
      <c r="M17" s="11"/>
      <c r="N17" s="15" t="str">
        <f t="shared" si="0"/>
        <v/>
      </c>
      <c r="O17" s="33"/>
      <c r="P17" s="33"/>
      <c r="Q17" s="11"/>
      <c r="R17" s="33"/>
      <c r="S17" s="12"/>
      <c r="T17" s="33"/>
      <c r="U17" s="11"/>
    </row>
    <row r="18" spans="1:21" s="23" customFormat="1" ht="138" x14ac:dyDescent="0.3">
      <c r="A18" s="166"/>
      <c r="B18" s="13" t="s">
        <v>66</v>
      </c>
      <c r="C18" s="81" t="s">
        <v>1567</v>
      </c>
      <c r="D18" s="81" t="s">
        <v>1568</v>
      </c>
      <c r="E18" s="8" t="s">
        <v>1556</v>
      </c>
      <c r="F18" s="8" t="s">
        <v>1558</v>
      </c>
      <c r="G18" s="9"/>
      <c r="H18" s="80"/>
      <c r="I18" s="11"/>
      <c r="J18" s="11"/>
      <c r="K18" s="11"/>
      <c r="L18" s="11"/>
      <c r="M18" s="11"/>
      <c r="N18" s="15" t="str">
        <f t="shared" si="0"/>
        <v/>
      </c>
      <c r="O18" s="33"/>
      <c r="P18" s="33"/>
      <c r="Q18" s="11"/>
      <c r="R18" s="33"/>
      <c r="S18" s="12"/>
      <c r="T18" s="33"/>
      <c r="U18" s="11"/>
    </row>
    <row r="19" spans="1:21" s="23" customFormat="1" ht="151.80000000000001" x14ac:dyDescent="0.3">
      <c r="A19" s="79" t="s">
        <v>69</v>
      </c>
      <c r="B19" s="13" t="s">
        <v>68</v>
      </c>
      <c r="C19" s="81" t="s">
        <v>68</v>
      </c>
      <c r="D19" s="81" t="s">
        <v>1598</v>
      </c>
      <c r="E19" s="8" t="s">
        <v>1569</v>
      </c>
      <c r="F19" s="8" t="s">
        <v>1558</v>
      </c>
      <c r="G19" s="8" t="s">
        <v>859</v>
      </c>
      <c r="H19" s="80"/>
      <c r="I19" s="11"/>
      <c r="J19" s="11"/>
      <c r="K19" s="11"/>
      <c r="L19" s="11"/>
      <c r="M19" s="11"/>
      <c r="N19" s="15" t="str">
        <f t="shared" si="0"/>
        <v/>
      </c>
      <c r="O19" s="33"/>
      <c r="P19" s="33"/>
      <c r="Q19" s="11"/>
      <c r="R19" s="33"/>
      <c r="S19" s="12"/>
      <c r="T19" s="33"/>
      <c r="U19" s="11"/>
    </row>
    <row r="20" spans="1:21" s="23" customFormat="1" ht="151.80000000000001" x14ac:dyDescent="0.3">
      <c r="A20" s="164" t="s">
        <v>71</v>
      </c>
      <c r="B20" s="13" t="s">
        <v>70</v>
      </c>
      <c r="C20" s="81" t="s">
        <v>860</v>
      </c>
      <c r="D20" s="81" t="s">
        <v>1571</v>
      </c>
      <c r="E20" s="8" t="s">
        <v>1572</v>
      </c>
      <c r="F20" s="9"/>
      <c r="G20" s="9"/>
      <c r="H20" s="80"/>
      <c r="I20" s="11"/>
      <c r="J20" s="11"/>
      <c r="K20" s="11"/>
      <c r="L20" s="11"/>
      <c r="M20" s="11"/>
      <c r="N20" s="15" t="str">
        <f t="shared" si="0"/>
        <v/>
      </c>
      <c r="O20" s="33"/>
      <c r="P20" s="33"/>
      <c r="Q20" s="11"/>
      <c r="R20" s="33"/>
      <c r="S20" s="12"/>
      <c r="T20" s="33"/>
      <c r="U20" s="11"/>
    </row>
    <row r="21" spans="1:21" s="23" customFormat="1" ht="82.8" x14ac:dyDescent="0.3">
      <c r="A21" s="166"/>
      <c r="B21" s="13" t="s">
        <v>70</v>
      </c>
      <c r="C21" s="81" t="s">
        <v>862</v>
      </c>
      <c r="D21" s="81" t="s">
        <v>1573</v>
      </c>
      <c r="E21" s="9"/>
      <c r="F21" s="8" t="s">
        <v>1570</v>
      </c>
      <c r="G21" s="8" t="s">
        <v>861</v>
      </c>
      <c r="H21" s="80"/>
      <c r="I21" s="11"/>
      <c r="J21" s="11"/>
      <c r="K21" s="11"/>
      <c r="L21" s="11"/>
      <c r="M21" s="11"/>
      <c r="N21" s="15" t="str">
        <f t="shared" si="0"/>
        <v/>
      </c>
      <c r="O21" s="33"/>
      <c r="P21" s="33"/>
      <c r="Q21" s="11"/>
      <c r="R21" s="33"/>
      <c r="S21" s="12"/>
      <c r="T21" s="33"/>
      <c r="U21" s="11"/>
    </row>
    <row r="22" spans="1:21" s="23" customFormat="1" ht="151.80000000000001" x14ac:dyDescent="0.3">
      <c r="A22" s="164" t="s">
        <v>73</v>
      </c>
      <c r="B22" s="13" t="s">
        <v>72</v>
      </c>
      <c r="C22" s="81" t="s">
        <v>863</v>
      </c>
      <c r="D22" s="81" t="s">
        <v>1599</v>
      </c>
      <c r="E22" s="8" t="s">
        <v>1574</v>
      </c>
      <c r="F22" s="9"/>
      <c r="G22" s="9"/>
      <c r="H22" s="80"/>
      <c r="I22" s="11"/>
      <c r="J22" s="11"/>
      <c r="K22" s="11"/>
      <c r="L22" s="11"/>
      <c r="M22" s="11"/>
      <c r="N22" s="15" t="str">
        <f t="shared" si="0"/>
        <v/>
      </c>
      <c r="O22" s="33"/>
      <c r="P22" s="33"/>
      <c r="Q22" s="11"/>
      <c r="R22" s="33"/>
      <c r="S22" s="12"/>
      <c r="T22" s="33"/>
      <c r="U22" s="11"/>
    </row>
    <row r="23" spans="1:21" s="23" customFormat="1" ht="82.8" x14ac:dyDescent="0.3">
      <c r="A23" s="165"/>
      <c r="B23" s="13" t="s">
        <v>72</v>
      </c>
      <c r="C23" s="81" t="s">
        <v>865</v>
      </c>
      <c r="D23" s="81" t="s">
        <v>1600</v>
      </c>
      <c r="E23" s="9"/>
      <c r="F23" s="8" t="s">
        <v>1570</v>
      </c>
      <c r="G23" s="8" t="s">
        <v>864</v>
      </c>
      <c r="H23" s="80"/>
      <c r="I23" s="11"/>
      <c r="J23" s="11"/>
      <c r="K23" s="11"/>
      <c r="L23" s="11"/>
      <c r="M23" s="11"/>
      <c r="N23" s="15" t="str">
        <f t="shared" si="0"/>
        <v/>
      </c>
      <c r="O23" s="33"/>
      <c r="P23" s="33"/>
      <c r="Q23" s="11"/>
      <c r="R23" s="33"/>
      <c r="S23" s="12"/>
      <c r="T23" s="33"/>
      <c r="U23" s="11"/>
    </row>
    <row r="24" spans="1:21" s="23" customFormat="1" ht="151.80000000000001" x14ac:dyDescent="0.3">
      <c r="A24" s="165"/>
      <c r="B24" s="13" t="s">
        <v>72</v>
      </c>
      <c r="C24" s="81" t="s">
        <v>1575</v>
      </c>
      <c r="D24" s="81" t="s">
        <v>1601</v>
      </c>
      <c r="E24" s="8" t="s">
        <v>1574</v>
      </c>
      <c r="F24" s="9"/>
      <c r="G24" s="9"/>
      <c r="H24" s="80"/>
      <c r="I24" s="11"/>
      <c r="J24" s="11"/>
      <c r="K24" s="11"/>
      <c r="L24" s="11"/>
      <c r="M24" s="11"/>
      <c r="N24" s="15" t="str">
        <f t="shared" si="0"/>
        <v/>
      </c>
      <c r="O24" s="33"/>
      <c r="P24" s="33"/>
      <c r="Q24" s="11"/>
      <c r="R24" s="33"/>
      <c r="S24" s="12"/>
      <c r="T24" s="33"/>
      <c r="U24" s="11"/>
    </row>
    <row r="25" spans="1:21" s="23" customFormat="1" ht="82.8" x14ac:dyDescent="0.3">
      <c r="A25" s="166"/>
      <c r="B25" s="13" t="s">
        <v>72</v>
      </c>
      <c r="C25" s="81" t="s">
        <v>1576</v>
      </c>
      <c r="D25" s="81" t="s">
        <v>1602</v>
      </c>
      <c r="E25" s="9"/>
      <c r="F25" s="8" t="s">
        <v>1570</v>
      </c>
      <c r="G25" s="8" t="s">
        <v>864</v>
      </c>
      <c r="H25" s="80"/>
      <c r="I25" s="11"/>
      <c r="J25" s="11"/>
      <c r="K25" s="11"/>
      <c r="L25" s="11"/>
      <c r="M25" s="11"/>
      <c r="N25" s="15" t="str">
        <f t="shared" si="0"/>
        <v/>
      </c>
      <c r="O25" s="33"/>
      <c r="P25" s="33"/>
      <c r="Q25" s="11"/>
      <c r="R25" s="33"/>
      <c r="S25" s="12"/>
      <c r="T25" s="33"/>
      <c r="U25" s="11"/>
    </row>
    <row r="26" spans="1:21" s="23" customFormat="1" ht="96.6" x14ac:dyDescent="0.3">
      <c r="A26" s="161" t="s">
        <v>75</v>
      </c>
      <c r="B26" s="13" t="s">
        <v>74</v>
      </c>
      <c r="C26" s="81" t="s">
        <v>866</v>
      </c>
      <c r="D26" s="81" t="s">
        <v>1577</v>
      </c>
      <c r="E26" s="8" t="s">
        <v>1578</v>
      </c>
      <c r="F26" s="9"/>
      <c r="G26" s="9"/>
      <c r="H26" s="80"/>
      <c r="I26" s="11"/>
      <c r="J26" s="11"/>
      <c r="K26" s="11"/>
      <c r="L26" s="11"/>
      <c r="M26" s="11"/>
      <c r="N26" s="15" t="str">
        <f t="shared" si="0"/>
        <v/>
      </c>
      <c r="O26" s="33"/>
      <c r="P26" s="33"/>
      <c r="Q26" s="11"/>
      <c r="R26" s="33"/>
      <c r="S26" s="12"/>
      <c r="T26" s="33"/>
      <c r="U26" s="11"/>
    </row>
    <row r="27" spans="1:21" s="23" customFormat="1" ht="96.6" x14ac:dyDescent="0.3">
      <c r="A27" s="163"/>
      <c r="B27" s="13" t="s">
        <v>74</v>
      </c>
      <c r="C27" s="81" t="s">
        <v>867</v>
      </c>
      <c r="D27" s="81" t="s">
        <v>1579</v>
      </c>
      <c r="E27" s="8" t="s">
        <v>1578</v>
      </c>
      <c r="F27" s="9"/>
      <c r="G27" s="9"/>
      <c r="H27" s="80"/>
      <c r="I27" s="11"/>
      <c r="J27" s="11"/>
      <c r="K27" s="11"/>
      <c r="L27" s="11"/>
      <c r="M27" s="11"/>
      <c r="N27" s="15" t="str">
        <f t="shared" si="0"/>
        <v/>
      </c>
      <c r="O27" s="33"/>
      <c r="P27" s="33"/>
      <c r="Q27" s="11"/>
      <c r="R27" s="33"/>
      <c r="S27" s="12"/>
      <c r="T27" s="33"/>
      <c r="U27" s="11"/>
    </row>
    <row r="28" spans="1:21" s="23" customFormat="1" ht="96.6" x14ac:dyDescent="0.3">
      <c r="A28" s="163"/>
      <c r="B28" s="13" t="s">
        <v>74</v>
      </c>
      <c r="C28" s="81" t="s">
        <v>1580</v>
      </c>
      <c r="D28" s="81" t="s">
        <v>1581</v>
      </c>
      <c r="E28" s="8" t="s">
        <v>1578</v>
      </c>
      <c r="F28" s="8" t="s">
        <v>1582</v>
      </c>
      <c r="G28" s="9"/>
      <c r="H28" s="80"/>
      <c r="I28" s="11"/>
      <c r="J28" s="11"/>
      <c r="K28" s="11"/>
      <c r="L28" s="11"/>
      <c r="M28" s="11"/>
      <c r="N28" s="15" t="str">
        <f t="shared" si="0"/>
        <v/>
      </c>
      <c r="O28" s="33"/>
      <c r="P28" s="33"/>
      <c r="Q28" s="11"/>
      <c r="R28" s="33"/>
      <c r="S28" s="12"/>
      <c r="T28" s="33"/>
      <c r="U28" s="11"/>
    </row>
    <row r="29" spans="1:21" s="23" customFormat="1" ht="96.6" x14ac:dyDescent="0.3">
      <c r="A29" s="163"/>
      <c r="B29" s="13" t="s">
        <v>74</v>
      </c>
      <c r="C29" s="81" t="s">
        <v>868</v>
      </c>
      <c r="D29" s="81" t="s">
        <v>1583</v>
      </c>
      <c r="E29" s="8" t="s">
        <v>1578</v>
      </c>
      <c r="F29" s="9"/>
      <c r="G29" s="9"/>
      <c r="H29" s="80"/>
      <c r="I29" s="11"/>
      <c r="J29" s="11"/>
      <c r="K29" s="11"/>
      <c r="L29" s="11"/>
      <c r="M29" s="11"/>
      <c r="N29" s="15" t="str">
        <f t="shared" si="0"/>
        <v/>
      </c>
      <c r="O29" s="33"/>
      <c r="P29" s="33"/>
      <c r="Q29" s="11"/>
      <c r="R29" s="33"/>
      <c r="S29" s="12"/>
      <c r="T29" s="33"/>
      <c r="U29" s="11"/>
    </row>
    <row r="30" spans="1:21" s="23" customFormat="1" ht="96.6" x14ac:dyDescent="0.3">
      <c r="A30" s="162"/>
      <c r="B30" s="13" t="s">
        <v>74</v>
      </c>
      <c r="C30" s="81" t="s">
        <v>869</v>
      </c>
      <c r="D30" s="81" t="s">
        <v>1584</v>
      </c>
      <c r="E30" s="8" t="s">
        <v>1578</v>
      </c>
      <c r="F30" s="8" t="s">
        <v>1582</v>
      </c>
      <c r="G30" s="9"/>
      <c r="H30" s="80"/>
      <c r="I30" s="11"/>
      <c r="J30" s="11"/>
      <c r="K30" s="11"/>
      <c r="L30" s="11"/>
      <c r="M30" s="11"/>
      <c r="N30" s="15" t="str">
        <f t="shared" si="0"/>
        <v/>
      </c>
      <c r="O30" s="33"/>
      <c r="P30" s="33"/>
      <c r="Q30" s="11"/>
      <c r="R30" s="33"/>
      <c r="S30" s="12"/>
      <c r="T30" s="33"/>
      <c r="U30" s="11"/>
    </row>
    <row r="31" spans="1:21" s="23" customFormat="1" ht="55.2" x14ac:dyDescent="0.3">
      <c r="A31" s="161" t="s">
        <v>77</v>
      </c>
      <c r="B31" s="13" t="s">
        <v>76</v>
      </c>
      <c r="C31" s="81" t="s">
        <v>1585</v>
      </c>
      <c r="D31" s="81" t="s">
        <v>1603</v>
      </c>
      <c r="E31" s="9"/>
      <c r="F31" s="8" t="s">
        <v>982</v>
      </c>
      <c r="G31" s="8" t="s">
        <v>870</v>
      </c>
      <c r="H31" s="80"/>
      <c r="I31" s="11"/>
      <c r="J31" s="11"/>
      <c r="K31" s="11"/>
      <c r="L31" s="11"/>
      <c r="M31" s="11"/>
      <c r="N31" s="15" t="str">
        <f t="shared" si="0"/>
        <v/>
      </c>
      <c r="O31" s="33"/>
      <c r="P31" s="33"/>
      <c r="Q31" s="11"/>
      <c r="R31" s="33"/>
      <c r="S31" s="12"/>
      <c r="T31" s="33"/>
      <c r="U31" s="11"/>
    </row>
    <row r="32" spans="1:21" s="23" customFormat="1" ht="55.2" x14ac:dyDescent="0.3">
      <c r="A32" s="163"/>
      <c r="B32" s="13" t="s">
        <v>76</v>
      </c>
      <c r="C32" s="81" t="s">
        <v>871</v>
      </c>
      <c r="D32" s="81" t="s">
        <v>1604</v>
      </c>
      <c r="E32" s="9"/>
      <c r="F32" s="8" t="s">
        <v>982</v>
      </c>
      <c r="G32" s="8" t="s">
        <v>870</v>
      </c>
      <c r="H32" s="80"/>
      <c r="I32" s="11"/>
      <c r="J32" s="11"/>
      <c r="K32" s="11"/>
      <c r="L32" s="11"/>
      <c r="M32" s="11"/>
      <c r="N32" s="15" t="str">
        <f t="shared" si="0"/>
        <v/>
      </c>
      <c r="O32" s="33"/>
      <c r="P32" s="33"/>
      <c r="Q32" s="11"/>
      <c r="R32" s="33"/>
      <c r="S32" s="12"/>
      <c r="T32" s="33"/>
      <c r="U32" s="11"/>
    </row>
    <row r="33" spans="1:21" s="23" customFormat="1" ht="110.4" x14ac:dyDescent="0.3">
      <c r="A33" s="163"/>
      <c r="B33" s="13" t="s">
        <v>76</v>
      </c>
      <c r="C33" s="81" t="s">
        <v>872</v>
      </c>
      <c r="D33" s="81" t="s">
        <v>1605</v>
      </c>
      <c r="E33" s="8" t="s">
        <v>1586</v>
      </c>
      <c r="F33" s="9"/>
      <c r="G33" s="9"/>
      <c r="H33" s="80"/>
      <c r="I33" s="11"/>
      <c r="J33" s="11"/>
      <c r="K33" s="11"/>
      <c r="L33" s="11"/>
      <c r="M33" s="11"/>
      <c r="N33" s="15" t="str">
        <f t="shared" si="0"/>
        <v/>
      </c>
      <c r="O33" s="33"/>
      <c r="P33" s="33"/>
      <c r="Q33" s="11"/>
      <c r="R33" s="33"/>
      <c r="S33" s="12"/>
      <c r="T33" s="33"/>
      <c r="U33" s="11"/>
    </row>
    <row r="34" spans="1:21" s="23" customFormat="1" ht="55.2" x14ac:dyDescent="0.3">
      <c r="A34" s="162"/>
      <c r="B34" s="13" t="s">
        <v>76</v>
      </c>
      <c r="C34" s="81" t="s">
        <v>873</v>
      </c>
      <c r="D34" s="81" t="s">
        <v>1606</v>
      </c>
      <c r="E34" s="9"/>
      <c r="F34" s="8" t="s">
        <v>982</v>
      </c>
      <c r="G34" s="8" t="s">
        <v>870</v>
      </c>
      <c r="H34" s="80"/>
      <c r="I34" s="11"/>
      <c r="J34" s="11"/>
      <c r="K34" s="11"/>
      <c r="L34" s="11"/>
      <c r="M34" s="11"/>
      <c r="N34" s="15" t="str">
        <f t="shared" si="0"/>
        <v/>
      </c>
      <c r="O34" s="33"/>
      <c r="P34" s="33"/>
      <c r="Q34" s="11"/>
      <c r="R34" s="33"/>
      <c r="S34" s="12"/>
      <c r="T34" s="33"/>
      <c r="U34" s="11"/>
    </row>
    <row r="35" spans="1:21" s="130" customFormat="1" ht="110.4" x14ac:dyDescent="0.3">
      <c r="A35" s="161" t="s">
        <v>2017</v>
      </c>
      <c r="B35" s="128" t="s">
        <v>2016</v>
      </c>
      <c r="C35" s="121" t="s">
        <v>2018</v>
      </c>
      <c r="D35" s="121" t="s">
        <v>2019</v>
      </c>
      <c r="E35" s="8" t="s">
        <v>1586</v>
      </c>
      <c r="F35" s="9"/>
      <c r="G35" s="9"/>
      <c r="H35" s="129"/>
      <c r="I35" s="11"/>
      <c r="J35" s="11"/>
      <c r="K35" s="11"/>
      <c r="L35" s="11"/>
      <c r="M35" s="11"/>
      <c r="N35" s="15" t="str">
        <f t="shared" si="0"/>
        <v/>
      </c>
      <c r="O35" s="33"/>
      <c r="P35" s="33"/>
      <c r="Q35" s="11"/>
      <c r="R35" s="33"/>
      <c r="S35" s="12"/>
      <c r="T35" s="33"/>
      <c r="U35" s="11"/>
    </row>
    <row r="36" spans="1:21" s="130" customFormat="1" ht="110.4" x14ac:dyDescent="0.3">
      <c r="A36" s="163"/>
      <c r="B36" s="128" t="s">
        <v>2016</v>
      </c>
      <c r="C36" s="121" t="s">
        <v>2020</v>
      </c>
      <c r="D36" s="121" t="s">
        <v>2021</v>
      </c>
      <c r="E36" s="8" t="s">
        <v>1586</v>
      </c>
      <c r="F36" s="9"/>
      <c r="G36" s="9"/>
      <c r="H36" s="129"/>
      <c r="I36" s="11"/>
      <c r="J36" s="11"/>
      <c r="K36" s="11"/>
      <c r="L36" s="11"/>
      <c r="M36" s="11"/>
      <c r="N36" s="15" t="str">
        <f t="shared" si="0"/>
        <v/>
      </c>
      <c r="O36" s="33"/>
      <c r="P36" s="33"/>
      <c r="Q36" s="11"/>
      <c r="R36" s="33"/>
      <c r="S36" s="12"/>
      <c r="T36" s="33"/>
      <c r="U36" s="11"/>
    </row>
    <row r="37" spans="1:21" s="130" customFormat="1" ht="55.2" x14ac:dyDescent="0.3">
      <c r="A37" s="163"/>
      <c r="B37" s="128" t="s">
        <v>2016</v>
      </c>
      <c r="C37" s="121" t="s">
        <v>2022</v>
      </c>
      <c r="D37" s="121" t="s">
        <v>2023</v>
      </c>
      <c r="E37" s="9"/>
      <c r="F37" s="8" t="s">
        <v>982</v>
      </c>
      <c r="G37" s="8" t="s">
        <v>2024</v>
      </c>
      <c r="H37" s="129"/>
      <c r="I37" s="11"/>
      <c r="J37" s="11"/>
      <c r="K37" s="11"/>
      <c r="L37" s="11"/>
      <c r="M37" s="11"/>
      <c r="N37" s="15" t="str">
        <f t="shared" si="0"/>
        <v/>
      </c>
      <c r="O37" s="33"/>
      <c r="P37" s="33"/>
      <c r="Q37" s="11"/>
      <c r="R37" s="33"/>
      <c r="S37" s="12"/>
      <c r="T37" s="33"/>
      <c r="U37" s="11"/>
    </row>
    <row r="38" spans="1:21" s="130" customFormat="1" ht="110.4" x14ac:dyDescent="0.3">
      <c r="A38" s="163"/>
      <c r="B38" s="128" t="s">
        <v>2016</v>
      </c>
      <c r="C38" s="121" t="s">
        <v>2025</v>
      </c>
      <c r="D38" s="121" t="s">
        <v>2026</v>
      </c>
      <c r="E38" s="8" t="s">
        <v>1586</v>
      </c>
      <c r="F38" s="9"/>
      <c r="G38" s="9"/>
      <c r="H38" s="129"/>
      <c r="I38" s="11"/>
      <c r="J38" s="11"/>
      <c r="K38" s="11"/>
      <c r="L38" s="11"/>
      <c r="M38" s="11"/>
      <c r="N38" s="15" t="str">
        <f t="shared" si="0"/>
        <v/>
      </c>
      <c r="O38" s="33"/>
      <c r="P38" s="33"/>
      <c r="Q38" s="11"/>
      <c r="R38" s="33"/>
      <c r="S38" s="12"/>
      <c r="T38" s="33"/>
      <c r="U38" s="11"/>
    </row>
    <row r="39" spans="1:21" s="130" customFormat="1" ht="69" x14ac:dyDescent="0.3">
      <c r="A39" s="162"/>
      <c r="B39" s="128" t="s">
        <v>2016</v>
      </c>
      <c r="C39" s="121" t="s">
        <v>2027</v>
      </c>
      <c r="D39" s="121" t="s">
        <v>2028</v>
      </c>
      <c r="E39" s="9"/>
      <c r="F39" s="8" t="s">
        <v>982</v>
      </c>
      <c r="G39" s="8" t="s">
        <v>2024</v>
      </c>
      <c r="H39" s="129"/>
      <c r="I39" s="11"/>
      <c r="J39" s="11"/>
      <c r="K39" s="11"/>
      <c r="L39" s="11"/>
      <c r="M39" s="11"/>
      <c r="N39" s="15" t="str">
        <f t="shared" si="0"/>
        <v/>
      </c>
      <c r="O39" s="33"/>
      <c r="P39" s="33"/>
      <c r="Q39" s="11"/>
      <c r="R39" s="33"/>
      <c r="S39" s="12"/>
      <c r="T39" s="33"/>
      <c r="U39" s="11"/>
    </row>
    <row r="40" spans="1:21" s="23" customFormat="1" ht="138" x14ac:dyDescent="0.3">
      <c r="A40" s="161" t="s">
        <v>79</v>
      </c>
      <c r="B40" s="13" t="s">
        <v>78</v>
      </c>
      <c r="C40" s="81" t="s">
        <v>1587</v>
      </c>
      <c r="D40" s="81" t="s">
        <v>1607</v>
      </c>
      <c r="E40" s="8" t="s">
        <v>1588</v>
      </c>
      <c r="F40" s="8" t="s">
        <v>1570</v>
      </c>
      <c r="G40" s="8" t="s">
        <v>874</v>
      </c>
      <c r="H40" s="80"/>
      <c r="I40" s="11"/>
      <c r="J40" s="11"/>
      <c r="K40" s="11"/>
      <c r="L40" s="11"/>
      <c r="M40" s="11"/>
      <c r="N40" s="15" t="str">
        <f t="shared" ref="N40:N48" si="1">IF(OR(L40="",M40=""),"",
IF(OR(L40="Low",M40="Low"),"Low",
IF(OR(L40="Moderate",M40="Moderate"),"Moderate",
"High")))</f>
        <v/>
      </c>
      <c r="O40" s="33"/>
      <c r="P40" s="33"/>
      <c r="Q40" s="11"/>
      <c r="R40" s="33"/>
      <c r="S40" s="12"/>
      <c r="T40" s="33"/>
      <c r="U40" s="11"/>
    </row>
    <row r="41" spans="1:21" s="23" customFormat="1" ht="138" x14ac:dyDescent="0.3">
      <c r="A41" s="162"/>
      <c r="B41" s="13" t="s">
        <v>78</v>
      </c>
      <c r="C41" s="81" t="s">
        <v>1589</v>
      </c>
      <c r="D41" s="81" t="s">
        <v>1608</v>
      </c>
      <c r="E41" s="8" t="s">
        <v>1588</v>
      </c>
      <c r="F41" s="8" t="s">
        <v>1570</v>
      </c>
      <c r="G41" s="8" t="s">
        <v>874</v>
      </c>
      <c r="H41" s="80"/>
      <c r="I41" s="11"/>
      <c r="J41" s="11"/>
      <c r="K41" s="11"/>
      <c r="L41" s="11"/>
      <c r="M41" s="11"/>
      <c r="N41" s="15" t="str">
        <f t="shared" si="1"/>
        <v/>
      </c>
      <c r="O41" s="33"/>
      <c r="P41" s="33"/>
      <c r="Q41" s="11"/>
      <c r="R41" s="33"/>
      <c r="S41" s="12"/>
      <c r="T41" s="33"/>
      <c r="U41" s="11"/>
    </row>
    <row r="42" spans="1:21" s="23" customFormat="1" ht="96.6" x14ac:dyDescent="0.3">
      <c r="A42" s="161" t="s">
        <v>81</v>
      </c>
      <c r="B42" s="13" t="s">
        <v>80</v>
      </c>
      <c r="C42" s="81" t="s">
        <v>1590</v>
      </c>
      <c r="D42" s="81" t="s">
        <v>1591</v>
      </c>
      <c r="E42" s="8" t="s">
        <v>1592</v>
      </c>
      <c r="F42" s="9"/>
      <c r="G42" s="9"/>
      <c r="H42" s="80"/>
      <c r="I42" s="11"/>
      <c r="J42" s="11"/>
      <c r="K42" s="11"/>
      <c r="L42" s="11"/>
      <c r="M42" s="11"/>
      <c r="N42" s="15" t="str">
        <f t="shared" si="1"/>
        <v/>
      </c>
      <c r="O42" s="33"/>
      <c r="P42" s="33"/>
      <c r="Q42" s="11"/>
      <c r="R42" s="33"/>
      <c r="S42" s="12"/>
      <c r="T42" s="33"/>
      <c r="U42" s="11"/>
    </row>
    <row r="43" spans="1:21" s="23" customFormat="1" ht="110.4" x14ac:dyDescent="0.3">
      <c r="A43" s="162"/>
      <c r="B43" s="13" t="s">
        <v>80</v>
      </c>
      <c r="C43" s="81" t="s">
        <v>1593</v>
      </c>
      <c r="D43" s="81" t="s">
        <v>1609</v>
      </c>
      <c r="E43" s="8" t="s">
        <v>1592</v>
      </c>
      <c r="F43" s="8" t="s">
        <v>1594</v>
      </c>
      <c r="G43" s="9"/>
      <c r="H43" s="80"/>
      <c r="I43" s="11"/>
      <c r="J43" s="11"/>
      <c r="K43" s="11"/>
      <c r="L43" s="11"/>
      <c r="M43" s="11"/>
      <c r="N43" s="15" t="str">
        <f t="shared" si="1"/>
        <v/>
      </c>
      <c r="O43" s="33"/>
      <c r="P43" s="33"/>
      <c r="Q43" s="11"/>
      <c r="R43" s="33"/>
      <c r="S43" s="12"/>
      <c r="T43" s="33"/>
      <c r="U43" s="11"/>
    </row>
    <row r="44" spans="1:21" s="23" customFormat="1" ht="138" x14ac:dyDescent="0.3">
      <c r="A44" s="161" t="s">
        <v>83</v>
      </c>
      <c r="B44" s="13" t="s">
        <v>82</v>
      </c>
      <c r="C44" s="81" t="s">
        <v>875</v>
      </c>
      <c r="D44" s="81" t="s">
        <v>1610</v>
      </c>
      <c r="E44" s="8" t="s">
        <v>1595</v>
      </c>
      <c r="F44" s="9"/>
      <c r="G44" s="9"/>
      <c r="H44" s="80"/>
      <c r="I44" s="11"/>
      <c r="J44" s="11"/>
      <c r="K44" s="11"/>
      <c r="L44" s="11"/>
      <c r="M44" s="11"/>
      <c r="N44" s="15" t="str">
        <f t="shared" si="1"/>
        <v/>
      </c>
      <c r="O44" s="33"/>
      <c r="P44" s="33"/>
      <c r="Q44" s="11"/>
      <c r="R44" s="33"/>
      <c r="S44" s="12"/>
      <c r="T44" s="33"/>
      <c r="U44" s="11"/>
    </row>
    <row r="45" spans="1:21" s="23" customFormat="1" ht="82.8" x14ac:dyDescent="0.3">
      <c r="A45" s="163"/>
      <c r="B45" s="13" t="s">
        <v>82</v>
      </c>
      <c r="C45" s="81" t="s">
        <v>877</v>
      </c>
      <c r="D45" s="81" t="s">
        <v>1611</v>
      </c>
      <c r="E45" s="9"/>
      <c r="F45" s="8" t="s">
        <v>1596</v>
      </c>
      <c r="G45" s="8" t="s">
        <v>876</v>
      </c>
      <c r="H45" s="80"/>
      <c r="I45" s="11"/>
      <c r="J45" s="11"/>
      <c r="K45" s="11"/>
      <c r="L45" s="11"/>
      <c r="M45" s="11"/>
      <c r="N45" s="15" t="str">
        <f t="shared" si="1"/>
        <v/>
      </c>
      <c r="O45" s="33"/>
      <c r="P45" s="33"/>
      <c r="Q45" s="11"/>
      <c r="R45" s="33"/>
      <c r="S45" s="12"/>
      <c r="T45" s="33"/>
      <c r="U45" s="11"/>
    </row>
    <row r="46" spans="1:21" s="23" customFormat="1" ht="138" x14ac:dyDescent="0.3">
      <c r="A46" s="163"/>
      <c r="B46" s="13" t="s">
        <v>82</v>
      </c>
      <c r="C46" s="81" t="s">
        <v>878</v>
      </c>
      <c r="D46" s="81" t="s">
        <v>1612</v>
      </c>
      <c r="E46" s="8" t="s">
        <v>1595</v>
      </c>
      <c r="F46" s="9"/>
      <c r="G46" s="9"/>
      <c r="H46" s="80"/>
      <c r="I46" s="11"/>
      <c r="J46" s="11"/>
      <c r="K46" s="11"/>
      <c r="L46" s="11"/>
      <c r="M46" s="11"/>
      <c r="N46" s="15" t="str">
        <f t="shared" si="1"/>
        <v/>
      </c>
      <c r="O46" s="33"/>
      <c r="P46" s="33"/>
      <c r="Q46" s="11"/>
      <c r="R46" s="33"/>
      <c r="S46" s="12"/>
      <c r="T46" s="33"/>
      <c r="U46" s="11"/>
    </row>
    <row r="47" spans="1:21" s="23" customFormat="1" ht="82.8" x14ac:dyDescent="0.3">
      <c r="A47" s="163"/>
      <c r="B47" s="13" t="s">
        <v>82</v>
      </c>
      <c r="C47" s="81" t="s">
        <v>879</v>
      </c>
      <c r="D47" s="81" t="s">
        <v>1613</v>
      </c>
      <c r="E47" s="9"/>
      <c r="F47" s="8" t="s">
        <v>1596</v>
      </c>
      <c r="G47" s="8" t="s">
        <v>876</v>
      </c>
      <c r="H47" s="80"/>
      <c r="I47" s="11"/>
      <c r="J47" s="11"/>
      <c r="K47" s="11"/>
      <c r="L47" s="11"/>
      <c r="M47" s="11"/>
      <c r="N47" s="15" t="str">
        <f t="shared" si="1"/>
        <v/>
      </c>
      <c r="O47" s="33"/>
      <c r="P47" s="33"/>
      <c r="Q47" s="11"/>
      <c r="R47" s="33"/>
      <c r="S47" s="12"/>
      <c r="T47" s="33"/>
      <c r="U47" s="11"/>
    </row>
    <row r="48" spans="1:21" s="23" customFormat="1" ht="41.4" x14ac:dyDescent="0.3">
      <c r="A48" s="162"/>
      <c r="B48" s="13" t="s">
        <v>82</v>
      </c>
      <c r="C48" s="81" t="s">
        <v>1597</v>
      </c>
      <c r="D48" s="81" t="s">
        <v>1614</v>
      </c>
      <c r="E48" s="9"/>
      <c r="F48" s="9"/>
      <c r="G48" s="8" t="s">
        <v>876</v>
      </c>
      <c r="H48" s="80"/>
      <c r="I48" s="11"/>
      <c r="J48" s="11"/>
      <c r="K48" s="11"/>
      <c r="L48" s="11"/>
      <c r="M48" s="11"/>
      <c r="N48" s="15" t="str">
        <f t="shared" si="1"/>
        <v/>
      </c>
      <c r="O48" s="33"/>
      <c r="P48" s="33"/>
      <c r="Q48" s="11"/>
      <c r="R48" s="33"/>
      <c r="S48" s="12"/>
      <c r="T48" s="33"/>
      <c r="U48" s="11"/>
    </row>
  </sheetData>
  <sheetProtection sort="0" autoFilter="0"/>
  <autoFilter ref="A1:U1" xr:uid="{00000000-0009-0000-0000-000004000000}"/>
  <mergeCells count="10">
    <mergeCell ref="A42:A43"/>
    <mergeCell ref="A44:A48"/>
    <mergeCell ref="A40:A41"/>
    <mergeCell ref="A2:A11"/>
    <mergeCell ref="A12:A18"/>
    <mergeCell ref="A20:A21"/>
    <mergeCell ref="A31:A34"/>
    <mergeCell ref="A22:A25"/>
    <mergeCell ref="A26:A30"/>
    <mergeCell ref="A35:A39"/>
  </mergeCells>
  <conditionalFormatting sqref="N2:N34 N40:N48">
    <cfRule type="expression" dxfId="18" priority="2">
      <formula>OR(AND(L2&lt;&gt;"",M2=""),AND(L2="",M2&lt;&gt;""))</formula>
    </cfRule>
  </conditionalFormatting>
  <conditionalFormatting sqref="N35:N39">
    <cfRule type="expression" dxfId="17" priority="1">
      <formula>OR(AND(L35&lt;&gt;"",M35=""),AND(L35="",M35&lt;&gt;""))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400-000000000000}"/>
    <dataValidation allowBlank="1" showInputMessage="1" showErrorMessage="1" promptTitle="Prior Assessment Result" prompt="Associated assessment result if a failure exists for this control from previous year's assessment" sqref="T1" xr:uid="{00000000-0002-0000-0400-000001000000}"/>
    <dataValidation allowBlank="1" showInputMessage="1" showErrorMessage="1" promptTitle="Assessor POC" prompt="Associated 3PAO POC who conducted the assessment (Employee Name, Company Name)" sqref="R1" xr:uid="{00000000-0002-0000-0400-000002000000}"/>
    <dataValidation allowBlank="1" showInputMessage="1" showErrorMessage="1" promptTitle="Recommendation for Mitigation" prompt="Associated recommendation to remediate identified risk" sqref="P1" xr:uid="{00000000-0002-0000-0400-000003000000}"/>
    <dataValidation allowBlank="1" showInputMessage="1" showErrorMessage="1" promptTitle="Risk Statement" prompt="Risk statement for identified risk documenting the associated impact" sqref="O1" xr:uid="{00000000-0002-0000-0400-000004000000}"/>
    <dataValidation allowBlank="1" showInputMessage="1" showErrorMessage="1" promptTitle="Impact Level" prompt="Associated impact level for identified risk" sqref="M1" xr:uid="{00000000-0002-0000-0400-000005000000}"/>
    <dataValidation allowBlank="1" showInputMessage="1" showErrorMessage="1" promptTitle="Likelihood Level" prompt="Associated likelihood level for identified risk" sqref="L1" xr:uid="{00000000-0002-0000-0400-000006000000}"/>
    <dataValidation allowBlank="1" showInputMessage="1" showErrorMessage="1" promptTitle="Identified Risk" prompt="Extrapolated finding(s) from observations and evidence" sqref="K1" xr:uid="{00000000-0002-0000-0400-000007000000}"/>
    <dataValidation allowBlank="1" showInputMessage="1" showErrorMessage="1" promptTitle="Assessment Result" prompt="Assessment result based on observations and evidence (Satisfied, Other Than Satisfied)" sqref="J1" xr:uid="{00000000-0002-0000-04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400-000009000000}"/>
    <dataValidation allowBlank="1" showInputMessage="1" showErrorMessage="1" promptTitle="Observations and Evidence" prompt="Associated assessment results from applicable test procedure(s), along with associated artifacts" sqref="H1" xr:uid="{00000000-0002-0000-0400-00000A000000}"/>
    <dataValidation allowBlank="1" showInputMessage="1" showErrorMessage="1" promptTitle="Test" prompt="Scoped 'test' test procedure to validate assessment objective" sqref="G1" xr:uid="{00000000-0002-0000-0400-00000B000000}"/>
    <dataValidation allowBlank="1" showInputMessage="1" showErrorMessage="1" promptTitle="Interview" prompt="Scoped 'interview' test procedure to validate assessment objective" sqref="F1" xr:uid="{00000000-0002-0000-0400-00000C000000}"/>
    <dataValidation allowBlank="1" showInputMessage="1" showErrorMessage="1" promptTitle="Examine" prompt="Scoped 'examine' test procedure to validate assessment objective" sqref="E1" xr:uid="{00000000-0002-0000-0400-00000D000000}"/>
    <dataValidation allowBlank="1" showInputMessage="1" showErrorMessage="1" promptTitle="Control Name" prompt="Associated control name from NIST SP 800-53 Rev 4" sqref="A1" xr:uid="{00000000-0002-0000-0400-00000E000000}"/>
    <dataValidation allowBlank="1" showInputMessage="1" showErrorMessage="1" promptTitle="Control ID" prompt="Associated control ID from NIST SP 800-53 Rev 4" sqref="B1" xr:uid="{00000000-0002-0000-0400-00000F000000}"/>
    <dataValidation allowBlank="1" showInputMessage="1" showErrorMessage="1" promptTitle="Assessment Procedure" prompt="Associated assessment procedure ID from NIST SP 800-53A Rev 4" sqref="C1" xr:uid="{00000000-0002-0000-0400-000010000000}"/>
    <dataValidation allowBlank="1" showInputMessage="1" showErrorMessage="1" promptTitle="Assessment Objective" prompt="Associated assessment objective from NIST SP 800-53A Rev 4" sqref="D1" xr:uid="{00000000-0002-0000-0400-000011000000}"/>
    <dataValidation type="list" allowBlank="1" showInputMessage="1" showErrorMessage="1" sqref="L2:M1048576 U2:U1048576" xr:uid="{00000000-0002-0000-0400-000012000000}">
      <formula1>"High,Moderate,Low"</formula1>
    </dataValidation>
    <dataValidation type="list" allowBlank="1" showInputMessage="1" showErrorMessage="1" sqref="J2:J1048576" xr:uid="{00000000-0002-0000-0400-000013000000}">
      <formula1>"Satisfied,Other Than Satisfied"</formula1>
    </dataValidation>
    <dataValidation type="list" allowBlank="1" showInputMessage="1" showErrorMessage="1" sqref="T2:T1048576" xr:uid="{00000000-0002-0000-0400-000014000000}">
      <formula1>"Satisfied, Other Than Satisfied"</formula1>
    </dataValidation>
    <dataValidation type="list" allowBlank="1" showInputMessage="1" showErrorMessage="1" sqref="I2:I1048576" xr:uid="{00000000-0002-0000-0400-000015000000}">
      <formula1>"Implemented,Partially Implemented,Planned,Alternative Implementation,Not Applicable"</formula1>
    </dataValidation>
    <dataValidation type="list" allowBlank="1" showInputMessage="1" showErrorMessage="1" sqref="Q2:Q1048576" xr:uid="{00000000-0002-0000-0400-000016000000}">
      <formula1>"Yes,No"</formula1>
    </dataValidation>
    <dataValidation allowBlank="1" showInputMessage="1" showErrorMessage="1" promptTitle="SSP Imp. Statement Differential" prompt="Does the SSP implementation detail match the technical implementation? Yes or No" sqref="Q1" xr:uid="{00000000-0002-0000-0400-000017000000}"/>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U52"/>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1171</v>
      </c>
      <c r="B2" s="13" t="s">
        <v>85</v>
      </c>
      <c r="C2" s="22" t="s">
        <v>1172</v>
      </c>
      <c r="D2" s="22" t="s">
        <v>1173</v>
      </c>
      <c r="E2" s="8" t="s">
        <v>1174</v>
      </c>
      <c r="F2" s="9"/>
      <c r="G2" s="9"/>
      <c r="H2" s="37"/>
      <c r="I2" s="11"/>
      <c r="J2" s="11"/>
      <c r="K2" s="33"/>
      <c r="L2" s="11"/>
      <c r="M2" s="11"/>
      <c r="N2" s="15" t="str">
        <f>IF(OR(L2="",M2=""),"",
IF(OR(L2="Low",M2="Low"),"Low",
IF(OR(L2="Moderate",M2="Moderate"),"Moderate",
"High")))</f>
        <v/>
      </c>
      <c r="O2" s="33"/>
      <c r="P2" s="33"/>
      <c r="Q2" s="11"/>
      <c r="R2" s="33"/>
      <c r="S2" s="12"/>
      <c r="T2" s="33"/>
      <c r="U2" s="33"/>
    </row>
    <row r="3" spans="1:21" s="23" customFormat="1" ht="55.2" x14ac:dyDescent="0.3">
      <c r="A3" s="165"/>
      <c r="B3" s="13" t="s">
        <v>85</v>
      </c>
      <c r="C3" s="22" t="s">
        <v>1176</v>
      </c>
      <c r="D3" s="22" t="s">
        <v>1434</v>
      </c>
      <c r="E3" s="8" t="s">
        <v>1174</v>
      </c>
      <c r="F3" s="9"/>
      <c r="G3" s="9"/>
      <c r="H3" s="37"/>
      <c r="I3" s="11"/>
      <c r="J3" s="11"/>
      <c r="K3" s="33"/>
      <c r="L3" s="11"/>
      <c r="M3" s="11"/>
      <c r="N3" s="15" t="str">
        <f t="shared" ref="N3:N49" si="0">IF(OR(L3="",M3=""),"",
IF(OR(L3="Low",M3="Low"),"Low",
IF(OR(L3="Moderate",M3="Moderate"),"Moderate",
"High")))</f>
        <v/>
      </c>
      <c r="O3" s="33"/>
      <c r="P3" s="33"/>
      <c r="Q3" s="11"/>
      <c r="R3" s="33"/>
      <c r="S3" s="12"/>
      <c r="T3" s="33"/>
      <c r="U3" s="33"/>
    </row>
    <row r="4" spans="1:21" s="23" customFormat="1" ht="69" x14ac:dyDescent="0.3">
      <c r="A4" s="165"/>
      <c r="B4" s="13" t="s">
        <v>85</v>
      </c>
      <c r="C4" s="22" t="s">
        <v>1177</v>
      </c>
      <c r="D4" s="22" t="s">
        <v>1178</v>
      </c>
      <c r="E4" s="8" t="s">
        <v>1174</v>
      </c>
      <c r="F4" s="8" t="s">
        <v>1175</v>
      </c>
      <c r="G4" s="9"/>
      <c r="H4" s="37"/>
      <c r="I4" s="11"/>
      <c r="J4" s="11"/>
      <c r="K4" s="33"/>
      <c r="L4" s="11"/>
      <c r="M4" s="11"/>
      <c r="N4" s="15" t="str">
        <f t="shared" si="0"/>
        <v/>
      </c>
      <c r="O4" s="33"/>
      <c r="P4" s="33"/>
      <c r="Q4" s="11"/>
      <c r="R4" s="33"/>
      <c r="S4" s="12"/>
      <c r="T4" s="33"/>
      <c r="U4" s="33"/>
    </row>
    <row r="5" spans="1:21" s="23" customFormat="1" ht="69" x14ac:dyDescent="0.3">
      <c r="A5" s="165"/>
      <c r="B5" s="13" t="s">
        <v>85</v>
      </c>
      <c r="C5" s="22" t="s">
        <v>1179</v>
      </c>
      <c r="D5" s="22" t="s">
        <v>1180</v>
      </c>
      <c r="E5" s="8" t="s">
        <v>1174</v>
      </c>
      <c r="F5" s="9"/>
      <c r="G5" s="9"/>
      <c r="H5" s="37"/>
      <c r="I5" s="11"/>
      <c r="J5" s="11"/>
      <c r="K5" s="33"/>
      <c r="L5" s="11"/>
      <c r="M5" s="11"/>
      <c r="N5" s="15" t="str">
        <f t="shared" si="0"/>
        <v/>
      </c>
      <c r="O5" s="33"/>
      <c r="P5" s="33"/>
      <c r="Q5" s="11"/>
      <c r="R5" s="33"/>
      <c r="S5" s="12"/>
      <c r="T5" s="33"/>
      <c r="U5" s="33"/>
    </row>
    <row r="6" spans="1:21" s="23" customFormat="1" ht="41.4" x14ac:dyDescent="0.3">
      <c r="A6" s="165"/>
      <c r="B6" s="13" t="s">
        <v>85</v>
      </c>
      <c r="C6" s="22" t="s">
        <v>1181</v>
      </c>
      <c r="D6" s="22" t="s">
        <v>463</v>
      </c>
      <c r="E6" s="8" t="s">
        <v>1174</v>
      </c>
      <c r="F6" s="9"/>
      <c r="G6" s="9"/>
      <c r="H6" s="37"/>
      <c r="I6" s="11"/>
      <c r="J6" s="11"/>
      <c r="K6" s="33"/>
      <c r="L6" s="11"/>
      <c r="M6" s="11"/>
      <c r="N6" s="15" t="str">
        <f t="shared" si="0"/>
        <v/>
      </c>
      <c r="O6" s="33"/>
      <c r="P6" s="33"/>
      <c r="Q6" s="11"/>
      <c r="R6" s="33"/>
      <c r="S6" s="12"/>
      <c r="T6" s="33"/>
      <c r="U6" s="33"/>
    </row>
    <row r="7" spans="1:21" s="23" customFormat="1" ht="69" x14ac:dyDescent="0.3">
      <c r="A7" s="165"/>
      <c r="B7" s="13" t="s">
        <v>85</v>
      </c>
      <c r="C7" s="22" t="s">
        <v>1182</v>
      </c>
      <c r="D7" s="22" t="s">
        <v>382</v>
      </c>
      <c r="E7" s="8" t="s">
        <v>1174</v>
      </c>
      <c r="F7" s="8" t="s">
        <v>1175</v>
      </c>
      <c r="G7" s="9"/>
      <c r="H7" s="37"/>
      <c r="I7" s="11"/>
      <c r="J7" s="11"/>
      <c r="K7" s="33"/>
      <c r="L7" s="11"/>
      <c r="M7" s="11"/>
      <c r="N7" s="15" t="str">
        <f t="shared" si="0"/>
        <v/>
      </c>
      <c r="O7" s="33"/>
      <c r="P7" s="33"/>
      <c r="Q7" s="11"/>
      <c r="R7" s="33"/>
      <c r="S7" s="12"/>
      <c r="T7" s="33"/>
      <c r="U7" s="33"/>
    </row>
    <row r="8" spans="1:21" s="23" customFormat="1" ht="41.4" x14ac:dyDescent="0.3">
      <c r="A8" s="165"/>
      <c r="B8" s="13" t="s">
        <v>85</v>
      </c>
      <c r="C8" s="22" t="s">
        <v>1183</v>
      </c>
      <c r="D8" s="22" t="s">
        <v>1184</v>
      </c>
      <c r="E8" s="8" t="s">
        <v>1174</v>
      </c>
      <c r="F8" s="9"/>
      <c r="G8" s="9"/>
      <c r="H8" s="37"/>
      <c r="I8" s="11"/>
      <c r="J8" s="11"/>
      <c r="K8" s="33"/>
      <c r="L8" s="11"/>
      <c r="M8" s="11"/>
      <c r="N8" s="15" t="str">
        <f t="shared" si="0"/>
        <v/>
      </c>
      <c r="O8" s="33"/>
      <c r="P8" s="33"/>
      <c r="Q8" s="11"/>
      <c r="R8" s="33"/>
      <c r="S8" s="12"/>
      <c r="T8" s="33"/>
      <c r="U8" s="33"/>
    </row>
    <row r="9" spans="1:21" s="23" customFormat="1" ht="55.2" x14ac:dyDescent="0.3">
      <c r="A9" s="165"/>
      <c r="B9" s="13" t="s">
        <v>85</v>
      </c>
      <c r="C9" s="22" t="s">
        <v>1185</v>
      </c>
      <c r="D9" s="22" t="s">
        <v>1186</v>
      </c>
      <c r="E9" s="8" t="s">
        <v>1174</v>
      </c>
      <c r="F9" s="9"/>
      <c r="G9" s="9"/>
      <c r="H9" s="37"/>
      <c r="I9" s="11"/>
      <c r="J9" s="11"/>
      <c r="K9" s="11"/>
      <c r="L9" s="11"/>
      <c r="M9" s="11"/>
      <c r="N9" s="15" t="str">
        <f t="shared" si="0"/>
        <v/>
      </c>
      <c r="O9" s="33"/>
      <c r="P9" s="33"/>
      <c r="Q9" s="11"/>
      <c r="R9" s="33"/>
      <c r="S9" s="12"/>
      <c r="T9" s="33"/>
      <c r="U9" s="11"/>
    </row>
    <row r="10" spans="1:21" s="23" customFormat="1" ht="55.2" x14ac:dyDescent="0.3">
      <c r="A10" s="165"/>
      <c r="B10" s="13" t="s">
        <v>85</v>
      </c>
      <c r="C10" s="22" t="s">
        <v>1187</v>
      </c>
      <c r="D10" s="22" t="s">
        <v>1188</v>
      </c>
      <c r="E10" s="8" t="s">
        <v>1174</v>
      </c>
      <c r="F10" s="9"/>
      <c r="G10" s="9"/>
      <c r="H10" s="37"/>
      <c r="I10" s="11"/>
      <c r="J10" s="11"/>
      <c r="K10" s="11"/>
      <c r="L10" s="11"/>
      <c r="M10" s="11"/>
      <c r="N10" s="15" t="str">
        <f t="shared" si="0"/>
        <v/>
      </c>
      <c r="O10" s="33"/>
      <c r="P10" s="33"/>
      <c r="Q10" s="11"/>
      <c r="R10" s="33"/>
      <c r="S10" s="12"/>
      <c r="T10" s="33"/>
      <c r="U10" s="11"/>
    </row>
    <row r="11" spans="1:21" s="23" customFormat="1" ht="55.2" x14ac:dyDescent="0.3">
      <c r="A11" s="166"/>
      <c r="B11" s="13" t="s">
        <v>85</v>
      </c>
      <c r="C11" s="22" t="s">
        <v>1189</v>
      </c>
      <c r="D11" s="22" t="s">
        <v>1190</v>
      </c>
      <c r="E11" s="8" t="s">
        <v>1174</v>
      </c>
      <c r="F11" s="9"/>
      <c r="G11" s="9"/>
      <c r="H11" s="37"/>
      <c r="I11" s="11"/>
      <c r="J11" s="11"/>
      <c r="K11" s="11"/>
      <c r="L11" s="11"/>
      <c r="M11" s="11"/>
      <c r="N11" s="15" t="str">
        <f t="shared" si="0"/>
        <v/>
      </c>
      <c r="O11" s="33"/>
      <c r="P11" s="33"/>
      <c r="Q11" s="11"/>
      <c r="R11" s="33"/>
      <c r="S11" s="12"/>
      <c r="T11" s="33"/>
      <c r="U11" s="11"/>
    </row>
    <row r="12" spans="1:21" s="23" customFormat="1" ht="138" x14ac:dyDescent="0.3">
      <c r="A12" s="164" t="s">
        <v>88</v>
      </c>
      <c r="B12" s="13" t="s">
        <v>87</v>
      </c>
      <c r="C12" s="22" t="s">
        <v>1191</v>
      </c>
      <c r="D12" s="22" t="s">
        <v>1343</v>
      </c>
      <c r="E12" s="8" t="s">
        <v>1192</v>
      </c>
      <c r="F12" s="9"/>
      <c r="G12" s="9"/>
      <c r="H12" s="37"/>
      <c r="I12" s="11"/>
      <c r="J12" s="11"/>
      <c r="K12" s="11"/>
      <c r="L12" s="11"/>
      <c r="M12" s="11"/>
      <c r="N12" s="15" t="str">
        <f t="shared" si="0"/>
        <v/>
      </c>
      <c r="O12" s="33"/>
      <c r="P12" s="33"/>
      <c r="Q12" s="11"/>
      <c r="R12" s="33"/>
      <c r="S12" s="12"/>
      <c r="T12" s="33"/>
      <c r="U12" s="11"/>
    </row>
    <row r="13" spans="1:21" s="23" customFormat="1" ht="96.6" x14ac:dyDescent="0.3">
      <c r="A13" s="165"/>
      <c r="B13" s="13" t="s">
        <v>87</v>
      </c>
      <c r="C13" s="22" t="s">
        <v>1194</v>
      </c>
      <c r="D13" s="22" t="s">
        <v>1195</v>
      </c>
      <c r="E13" s="8" t="s">
        <v>1192</v>
      </c>
      <c r="F13" s="9"/>
      <c r="G13" s="9"/>
      <c r="H13" s="37"/>
      <c r="I13" s="11"/>
      <c r="J13" s="11"/>
      <c r="K13" s="11"/>
      <c r="L13" s="11"/>
      <c r="M13" s="11"/>
      <c r="N13" s="15" t="str">
        <f t="shared" si="0"/>
        <v/>
      </c>
      <c r="O13" s="33"/>
      <c r="P13" s="33"/>
      <c r="Q13" s="11"/>
      <c r="R13" s="33"/>
      <c r="S13" s="12"/>
      <c r="T13" s="33"/>
      <c r="U13" s="11"/>
    </row>
    <row r="14" spans="1:21" s="23" customFormat="1" ht="96.6" x14ac:dyDescent="0.3">
      <c r="A14" s="165"/>
      <c r="B14" s="13" t="s">
        <v>87</v>
      </c>
      <c r="C14" s="22" t="s">
        <v>1196</v>
      </c>
      <c r="D14" s="22" t="s">
        <v>1197</v>
      </c>
      <c r="E14" s="9"/>
      <c r="F14" s="8" t="s">
        <v>1193</v>
      </c>
      <c r="G14" s="39" t="s">
        <v>842</v>
      </c>
      <c r="H14" s="37"/>
      <c r="I14" s="11"/>
      <c r="J14" s="11"/>
      <c r="K14" s="11"/>
      <c r="L14" s="11"/>
      <c r="M14" s="11"/>
      <c r="N14" s="15" t="str">
        <f t="shared" si="0"/>
        <v/>
      </c>
      <c r="O14" s="33"/>
      <c r="P14" s="33"/>
      <c r="Q14" s="11"/>
      <c r="R14" s="33"/>
      <c r="S14" s="12"/>
      <c r="T14" s="33"/>
      <c r="U14" s="11"/>
    </row>
    <row r="15" spans="1:21" s="23" customFormat="1" ht="55.2" x14ac:dyDescent="0.3">
      <c r="A15" s="165"/>
      <c r="B15" s="13" t="s">
        <v>87</v>
      </c>
      <c r="C15" s="22" t="s">
        <v>843</v>
      </c>
      <c r="D15" s="22" t="s">
        <v>1198</v>
      </c>
      <c r="E15" s="9"/>
      <c r="F15" s="9"/>
      <c r="G15" s="39" t="s">
        <v>842</v>
      </c>
      <c r="H15" s="37"/>
      <c r="I15" s="11"/>
      <c r="J15" s="11"/>
      <c r="K15" s="11"/>
      <c r="L15" s="11"/>
      <c r="M15" s="11"/>
      <c r="N15" s="15" t="str">
        <f t="shared" si="0"/>
        <v/>
      </c>
      <c r="O15" s="33"/>
      <c r="P15" s="33"/>
      <c r="Q15" s="11"/>
      <c r="R15" s="33"/>
      <c r="S15" s="12"/>
      <c r="T15" s="33"/>
      <c r="U15" s="11"/>
    </row>
    <row r="16" spans="1:21" s="23" customFormat="1" ht="96.6" x14ac:dyDescent="0.3">
      <c r="A16" s="165"/>
      <c r="B16" s="13" t="s">
        <v>87</v>
      </c>
      <c r="C16" s="22" t="s">
        <v>1199</v>
      </c>
      <c r="D16" s="22" t="s">
        <v>1200</v>
      </c>
      <c r="E16" s="8" t="s">
        <v>1192</v>
      </c>
      <c r="F16" s="9"/>
      <c r="G16" s="9"/>
      <c r="H16" s="37"/>
      <c r="I16" s="11"/>
      <c r="J16" s="11"/>
      <c r="K16" s="11"/>
      <c r="L16" s="11"/>
      <c r="M16" s="11"/>
      <c r="N16" s="15" t="str">
        <f t="shared" si="0"/>
        <v/>
      </c>
      <c r="O16" s="33"/>
      <c r="P16" s="33"/>
      <c r="Q16" s="11"/>
      <c r="R16" s="33"/>
      <c r="S16" s="12"/>
      <c r="T16" s="33"/>
      <c r="U16" s="11"/>
    </row>
    <row r="17" spans="1:21" s="23" customFormat="1" ht="55.2" x14ac:dyDescent="0.3">
      <c r="A17" s="166"/>
      <c r="B17" s="13" t="s">
        <v>87</v>
      </c>
      <c r="C17" s="22" t="s">
        <v>1201</v>
      </c>
      <c r="D17" s="22" t="s">
        <v>1202</v>
      </c>
      <c r="E17" s="9"/>
      <c r="F17" s="8" t="s">
        <v>1193</v>
      </c>
      <c r="G17" s="39" t="s">
        <v>842</v>
      </c>
      <c r="H17" s="37"/>
      <c r="I17" s="11"/>
      <c r="J17" s="11"/>
      <c r="K17" s="11"/>
      <c r="L17" s="11"/>
      <c r="M17" s="11"/>
      <c r="N17" s="15" t="str">
        <f t="shared" si="0"/>
        <v/>
      </c>
      <c r="O17" s="33"/>
      <c r="P17" s="33"/>
      <c r="Q17" s="11"/>
      <c r="R17" s="33"/>
      <c r="S17" s="12"/>
      <c r="T17" s="33"/>
      <c r="U17" s="11"/>
    </row>
    <row r="18" spans="1:21" s="23" customFormat="1" ht="138" x14ac:dyDescent="0.3">
      <c r="A18" s="164" t="s">
        <v>89</v>
      </c>
      <c r="B18" s="13" t="s">
        <v>353</v>
      </c>
      <c r="C18" s="22" t="s">
        <v>1203</v>
      </c>
      <c r="D18" s="22" t="s">
        <v>1204</v>
      </c>
      <c r="E18" s="8" t="s">
        <v>1205</v>
      </c>
      <c r="F18" s="9"/>
      <c r="G18" s="9"/>
      <c r="H18" s="37"/>
      <c r="I18" s="11"/>
      <c r="J18" s="11"/>
      <c r="K18" s="11"/>
      <c r="L18" s="11"/>
      <c r="M18" s="11"/>
      <c r="N18" s="15" t="str">
        <f t="shared" si="0"/>
        <v/>
      </c>
      <c r="O18" s="33"/>
      <c r="P18" s="33"/>
      <c r="Q18" s="11"/>
      <c r="R18" s="33"/>
      <c r="S18" s="12"/>
      <c r="T18" s="33"/>
      <c r="U18" s="11"/>
    </row>
    <row r="19" spans="1:21" s="23" customFormat="1" ht="138" x14ac:dyDescent="0.3">
      <c r="A19" s="166"/>
      <c r="B19" s="13" t="s">
        <v>353</v>
      </c>
      <c r="C19" s="22" t="s">
        <v>1206</v>
      </c>
      <c r="D19" s="22" t="s">
        <v>1207</v>
      </c>
      <c r="E19" s="8" t="s">
        <v>1205</v>
      </c>
      <c r="F19" s="8" t="s">
        <v>1193</v>
      </c>
      <c r="G19" s="9"/>
      <c r="H19" s="37"/>
      <c r="I19" s="11"/>
      <c r="J19" s="11"/>
      <c r="K19" s="11"/>
      <c r="L19" s="11"/>
      <c r="M19" s="11"/>
      <c r="N19" s="15" t="str">
        <f t="shared" si="0"/>
        <v/>
      </c>
      <c r="O19" s="33"/>
      <c r="P19" s="33"/>
      <c r="Q19" s="11"/>
      <c r="R19" s="33"/>
      <c r="S19" s="12"/>
      <c r="T19" s="33"/>
      <c r="U19" s="11"/>
    </row>
    <row r="20" spans="1:21" s="23" customFormat="1" ht="151.80000000000001" x14ac:dyDescent="0.3">
      <c r="A20" s="164" t="s">
        <v>91</v>
      </c>
      <c r="B20" s="13" t="s">
        <v>90</v>
      </c>
      <c r="C20" s="22" t="s">
        <v>844</v>
      </c>
      <c r="D20" s="22" t="s">
        <v>1208</v>
      </c>
      <c r="E20" s="8" t="s">
        <v>1209</v>
      </c>
      <c r="F20" s="8" t="s">
        <v>1210</v>
      </c>
      <c r="G20" s="9"/>
      <c r="H20" s="37"/>
      <c r="I20" s="11"/>
      <c r="J20" s="11"/>
      <c r="K20" s="11"/>
      <c r="L20" s="11"/>
      <c r="M20" s="11"/>
      <c r="N20" s="15" t="str">
        <f t="shared" si="0"/>
        <v/>
      </c>
      <c r="O20" s="33"/>
      <c r="P20" s="33"/>
      <c r="Q20" s="11"/>
      <c r="R20" s="33"/>
      <c r="S20" s="12"/>
      <c r="T20" s="33"/>
      <c r="U20" s="11"/>
    </row>
    <row r="21" spans="1:21" s="23" customFormat="1" ht="151.80000000000001" x14ac:dyDescent="0.3">
      <c r="A21" s="165"/>
      <c r="B21" s="13" t="s">
        <v>90</v>
      </c>
      <c r="C21" s="22" t="s">
        <v>1211</v>
      </c>
      <c r="D21" s="22" t="s">
        <v>1344</v>
      </c>
      <c r="E21" s="8" t="s">
        <v>1209</v>
      </c>
      <c r="F21" s="9"/>
      <c r="G21" s="9"/>
      <c r="H21" s="37"/>
      <c r="I21" s="11"/>
      <c r="J21" s="11"/>
      <c r="K21" s="11"/>
      <c r="L21" s="11"/>
      <c r="M21" s="11"/>
      <c r="N21" s="15" t="str">
        <f t="shared" si="0"/>
        <v/>
      </c>
      <c r="O21" s="33"/>
      <c r="P21" s="33"/>
      <c r="Q21" s="11"/>
      <c r="R21" s="33"/>
      <c r="S21" s="12"/>
      <c r="T21" s="33"/>
      <c r="U21" s="11"/>
    </row>
    <row r="22" spans="1:21" s="23" customFormat="1" ht="151.80000000000001" x14ac:dyDescent="0.3">
      <c r="A22" s="165"/>
      <c r="B22" s="13" t="s">
        <v>90</v>
      </c>
      <c r="C22" s="22" t="s">
        <v>1212</v>
      </c>
      <c r="D22" s="22" t="s">
        <v>1213</v>
      </c>
      <c r="E22" s="8" t="s">
        <v>1209</v>
      </c>
      <c r="F22" s="9"/>
      <c r="G22" s="9"/>
      <c r="H22" s="37"/>
      <c r="I22" s="11"/>
      <c r="J22" s="11"/>
      <c r="K22" s="11"/>
      <c r="L22" s="11"/>
      <c r="M22" s="11"/>
      <c r="N22" s="15" t="str">
        <f t="shared" si="0"/>
        <v/>
      </c>
      <c r="O22" s="33"/>
      <c r="P22" s="33"/>
      <c r="Q22" s="11"/>
      <c r="R22" s="33"/>
      <c r="S22" s="12"/>
      <c r="T22" s="33"/>
      <c r="U22" s="11"/>
    </row>
    <row r="23" spans="1:21" s="23" customFormat="1" ht="151.80000000000001" x14ac:dyDescent="0.3">
      <c r="A23" s="166"/>
      <c r="B23" s="13" t="s">
        <v>90</v>
      </c>
      <c r="C23" s="22" t="s">
        <v>1214</v>
      </c>
      <c r="D23" s="22" t="s">
        <v>1215</v>
      </c>
      <c r="E23" s="8" t="s">
        <v>1209</v>
      </c>
      <c r="F23" s="8" t="s">
        <v>1210</v>
      </c>
      <c r="G23" s="9"/>
      <c r="H23" s="37"/>
      <c r="I23" s="11"/>
      <c r="J23" s="11"/>
      <c r="K23" s="11"/>
      <c r="L23" s="11"/>
      <c r="M23" s="11"/>
      <c r="N23" s="15" t="str">
        <f t="shared" si="0"/>
        <v/>
      </c>
      <c r="O23" s="33"/>
      <c r="P23" s="33"/>
      <c r="Q23" s="11"/>
      <c r="R23" s="33"/>
      <c r="S23" s="12"/>
      <c r="T23" s="33"/>
      <c r="U23" s="11"/>
    </row>
    <row r="24" spans="1:21" s="23" customFormat="1" ht="124.2" x14ac:dyDescent="0.3">
      <c r="A24" s="164" t="s">
        <v>93</v>
      </c>
      <c r="B24" s="13" t="s">
        <v>92</v>
      </c>
      <c r="C24" s="22" t="s">
        <v>845</v>
      </c>
      <c r="D24" s="22" t="s">
        <v>1345</v>
      </c>
      <c r="E24" s="8" t="s">
        <v>1216</v>
      </c>
      <c r="F24" s="8" t="s">
        <v>1217</v>
      </c>
      <c r="G24" s="9"/>
      <c r="H24" s="37"/>
      <c r="I24" s="11"/>
      <c r="J24" s="11"/>
      <c r="K24" s="11"/>
      <c r="L24" s="11"/>
      <c r="M24" s="11"/>
      <c r="N24" s="15" t="str">
        <f t="shared" si="0"/>
        <v/>
      </c>
      <c r="O24" s="33"/>
      <c r="P24" s="33"/>
      <c r="Q24" s="11"/>
      <c r="R24" s="33"/>
      <c r="S24" s="12"/>
      <c r="T24" s="33"/>
      <c r="U24" s="11"/>
    </row>
    <row r="25" spans="1:21" s="23" customFormat="1" ht="124.2" x14ac:dyDescent="0.3">
      <c r="A25" s="165"/>
      <c r="B25" s="13" t="s">
        <v>92</v>
      </c>
      <c r="C25" s="22" t="s">
        <v>1218</v>
      </c>
      <c r="D25" s="22" t="s">
        <v>1219</v>
      </c>
      <c r="E25" s="8" t="s">
        <v>1216</v>
      </c>
      <c r="F25" s="9"/>
      <c r="G25" s="9"/>
      <c r="H25" s="37"/>
      <c r="I25" s="11"/>
      <c r="J25" s="11"/>
      <c r="K25" s="11"/>
      <c r="L25" s="11"/>
      <c r="M25" s="11"/>
      <c r="N25" s="15" t="str">
        <f t="shared" si="0"/>
        <v/>
      </c>
      <c r="O25" s="33"/>
      <c r="P25" s="33"/>
      <c r="Q25" s="11"/>
      <c r="R25" s="33"/>
      <c r="S25" s="12"/>
      <c r="T25" s="33"/>
      <c r="U25" s="11"/>
    </row>
    <row r="26" spans="1:21" s="23" customFormat="1" ht="96.6" x14ac:dyDescent="0.3">
      <c r="A26" s="166"/>
      <c r="B26" s="13" t="s">
        <v>92</v>
      </c>
      <c r="C26" s="22" t="s">
        <v>1220</v>
      </c>
      <c r="D26" s="22" t="s">
        <v>1346</v>
      </c>
      <c r="E26" s="9"/>
      <c r="F26" s="8" t="s">
        <v>1217</v>
      </c>
      <c r="G26" s="8" t="s">
        <v>846</v>
      </c>
      <c r="H26" s="37"/>
      <c r="I26" s="11"/>
      <c r="J26" s="11"/>
      <c r="K26" s="11"/>
      <c r="L26" s="11"/>
      <c r="M26" s="11"/>
      <c r="N26" s="15" t="str">
        <f t="shared" si="0"/>
        <v/>
      </c>
      <c r="O26" s="33"/>
      <c r="P26" s="33"/>
      <c r="Q26" s="11"/>
      <c r="R26" s="33"/>
      <c r="S26" s="12"/>
      <c r="T26" s="33"/>
      <c r="U26" s="11"/>
    </row>
    <row r="27" spans="1:21" s="23" customFormat="1" ht="124.2" x14ac:dyDescent="0.3">
      <c r="A27" s="164" t="s">
        <v>95</v>
      </c>
      <c r="B27" s="13" t="s">
        <v>94</v>
      </c>
      <c r="C27" s="22" t="s">
        <v>847</v>
      </c>
      <c r="D27" s="22" t="s">
        <v>1221</v>
      </c>
      <c r="E27" s="8" t="s">
        <v>1222</v>
      </c>
      <c r="F27" s="9"/>
      <c r="G27" s="9"/>
      <c r="H27" s="37"/>
      <c r="I27" s="11"/>
      <c r="J27" s="11"/>
      <c r="K27" s="11"/>
      <c r="L27" s="11"/>
      <c r="M27" s="11"/>
      <c r="N27" s="15" t="str">
        <f t="shared" si="0"/>
        <v/>
      </c>
      <c r="O27" s="33"/>
      <c r="P27" s="33"/>
      <c r="Q27" s="11"/>
      <c r="R27" s="33"/>
      <c r="S27" s="12"/>
      <c r="T27" s="33"/>
      <c r="U27" s="11"/>
    </row>
    <row r="28" spans="1:21" s="23" customFormat="1" ht="69" x14ac:dyDescent="0.3">
      <c r="A28" s="165"/>
      <c r="B28" s="13" t="s">
        <v>94</v>
      </c>
      <c r="C28" s="22" t="s">
        <v>849</v>
      </c>
      <c r="D28" s="22" t="s">
        <v>1224</v>
      </c>
      <c r="E28" s="9"/>
      <c r="F28" s="8" t="s">
        <v>1223</v>
      </c>
      <c r="G28" s="8" t="s">
        <v>848</v>
      </c>
      <c r="H28" s="37"/>
      <c r="I28" s="11"/>
      <c r="J28" s="11"/>
      <c r="K28" s="11"/>
      <c r="L28" s="11"/>
      <c r="M28" s="11"/>
      <c r="N28" s="15" t="str">
        <f t="shared" si="0"/>
        <v/>
      </c>
      <c r="O28" s="33"/>
      <c r="P28" s="33"/>
      <c r="Q28" s="11"/>
      <c r="R28" s="33"/>
      <c r="S28" s="12"/>
      <c r="T28" s="33"/>
      <c r="U28" s="11"/>
    </row>
    <row r="29" spans="1:21" s="23" customFormat="1" ht="124.2" x14ac:dyDescent="0.3">
      <c r="A29" s="165"/>
      <c r="B29" s="13" t="s">
        <v>94</v>
      </c>
      <c r="C29" s="22" t="s">
        <v>1225</v>
      </c>
      <c r="D29" s="22" t="s">
        <v>1226</v>
      </c>
      <c r="E29" s="8" t="s">
        <v>1222</v>
      </c>
      <c r="F29" s="9"/>
      <c r="G29" s="9"/>
      <c r="H29" s="37"/>
      <c r="I29" s="11"/>
      <c r="J29" s="11"/>
      <c r="K29" s="11"/>
      <c r="L29" s="11"/>
      <c r="M29" s="11"/>
      <c r="N29" s="15" t="str">
        <f t="shared" si="0"/>
        <v/>
      </c>
      <c r="O29" s="33"/>
      <c r="P29" s="33"/>
      <c r="Q29" s="11"/>
      <c r="R29" s="33"/>
      <c r="S29" s="12"/>
      <c r="T29" s="33"/>
      <c r="U29" s="11"/>
    </row>
    <row r="30" spans="1:21" s="23" customFormat="1" ht="69" x14ac:dyDescent="0.3">
      <c r="A30" s="166"/>
      <c r="B30" s="13" t="s">
        <v>94</v>
      </c>
      <c r="C30" s="22" t="s">
        <v>1227</v>
      </c>
      <c r="D30" s="22" t="s">
        <v>1228</v>
      </c>
      <c r="E30" s="9"/>
      <c r="F30" s="8" t="s">
        <v>1223</v>
      </c>
      <c r="G30" s="8" t="s">
        <v>848</v>
      </c>
      <c r="H30" s="37"/>
      <c r="I30" s="11"/>
      <c r="J30" s="11"/>
      <c r="K30" s="11"/>
      <c r="L30" s="11"/>
      <c r="M30" s="11"/>
      <c r="N30" s="15" t="str">
        <f t="shared" si="0"/>
        <v/>
      </c>
      <c r="O30" s="33"/>
      <c r="P30" s="33"/>
      <c r="Q30" s="11"/>
      <c r="R30" s="33"/>
      <c r="S30" s="12"/>
      <c r="T30" s="33"/>
      <c r="U30" s="11"/>
    </row>
    <row r="31" spans="1:21" s="23" customFormat="1" ht="165.6" x14ac:dyDescent="0.3">
      <c r="A31" s="164" t="s">
        <v>97</v>
      </c>
      <c r="B31" s="13" t="s">
        <v>96</v>
      </c>
      <c r="C31" s="22" t="s">
        <v>1229</v>
      </c>
      <c r="D31" s="22" t="s">
        <v>1230</v>
      </c>
      <c r="E31" s="8" t="s">
        <v>1231</v>
      </c>
      <c r="F31" s="9"/>
      <c r="G31" s="9"/>
      <c r="H31" s="37"/>
      <c r="I31" s="11"/>
      <c r="J31" s="11"/>
      <c r="K31" s="11"/>
      <c r="L31" s="11"/>
      <c r="M31" s="11"/>
      <c r="N31" s="15" t="str">
        <f t="shared" si="0"/>
        <v/>
      </c>
      <c r="O31" s="33"/>
      <c r="P31" s="33"/>
      <c r="Q31" s="11"/>
      <c r="R31" s="33"/>
      <c r="S31" s="12"/>
      <c r="T31" s="33"/>
      <c r="U31" s="11"/>
    </row>
    <row r="32" spans="1:21" s="23" customFormat="1" ht="165.6" x14ac:dyDescent="0.3">
      <c r="A32" s="165"/>
      <c r="B32" s="13" t="s">
        <v>96</v>
      </c>
      <c r="C32" s="22" t="s">
        <v>1232</v>
      </c>
      <c r="D32" s="22" t="s">
        <v>1233</v>
      </c>
      <c r="E32" s="8" t="s">
        <v>1231</v>
      </c>
      <c r="F32" s="9"/>
      <c r="G32" s="9"/>
      <c r="H32" s="37"/>
      <c r="I32" s="11"/>
      <c r="J32" s="11"/>
      <c r="K32" s="11"/>
      <c r="L32" s="11"/>
      <c r="M32" s="11"/>
      <c r="N32" s="15" t="str">
        <f t="shared" si="0"/>
        <v/>
      </c>
      <c r="O32" s="33"/>
      <c r="P32" s="33"/>
      <c r="Q32" s="11"/>
      <c r="R32" s="33"/>
      <c r="S32" s="12"/>
      <c r="T32" s="33"/>
      <c r="U32" s="11"/>
    </row>
    <row r="33" spans="1:21" s="23" customFormat="1" ht="82.8" x14ac:dyDescent="0.3">
      <c r="A33" s="165"/>
      <c r="B33" s="13" t="s">
        <v>96</v>
      </c>
      <c r="C33" s="22" t="s">
        <v>1234</v>
      </c>
      <c r="D33" s="22" t="s">
        <v>1235</v>
      </c>
      <c r="E33" s="9"/>
      <c r="F33" s="8" t="s">
        <v>1236</v>
      </c>
      <c r="G33" s="8" t="s">
        <v>850</v>
      </c>
      <c r="H33" s="37"/>
      <c r="I33" s="11"/>
      <c r="J33" s="11"/>
      <c r="K33" s="11"/>
      <c r="L33" s="11"/>
      <c r="M33" s="11"/>
      <c r="N33" s="15" t="str">
        <f t="shared" si="0"/>
        <v/>
      </c>
      <c r="O33" s="33"/>
      <c r="P33" s="33"/>
      <c r="Q33" s="11"/>
      <c r="R33" s="33"/>
      <c r="S33" s="12"/>
      <c r="T33" s="33"/>
      <c r="U33" s="11"/>
    </row>
    <row r="34" spans="1:21" s="23" customFormat="1" ht="165.6" x14ac:dyDescent="0.3">
      <c r="A34" s="165"/>
      <c r="B34" s="13" t="s">
        <v>96</v>
      </c>
      <c r="C34" s="22" t="s">
        <v>1237</v>
      </c>
      <c r="D34" s="22" t="s">
        <v>1238</v>
      </c>
      <c r="E34" s="8" t="s">
        <v>1231</v>
      </c>
      <c r="F34" s="9"/>
      <c r="G34" s="9"/>
      <c r="H34" s="37"/>
      <c r="I34" s="11"/>
      <c r="J34" s="11"/>
      <c r="K34" s="11"/>
      <c r="L34" s="11"/>
      <c r="M34" s="11"/>
      <c r="N34" s="15" t="str">
        <f t="shared" si="0"/>
        <v/>
      </c>
      <c r="O34" s="33"/>
      <c r="P34" s="33"/>
      <c r="Q34" s="11"/>
      <c r="R34" s="33"/>
      <c r="S34" s="12"/>
      <c r="T34" s="33"/>
      <c r="U34" s="11"/>
    </row>
    <row r="35" spans="1:21" s="23" customFormat="1" ht="165.6" x14ac:dyDescent="0.3">
      <c r="A35" s="165"/>
      <c r="B35" s="13" t="s">
        <v>96</v>
      </c>
      <c r="C35" s="22" t="s">
        <v>1239</v>
      </c>
      <c r="D35" s="22" t="s">
        <v>1240</v>
      </c>
      <c r="E35" s="8" t="s">
        <v>1231</v>
      </c>
      <c r="F35" s="9"/>
      <c r="G35" s="9"/>
      <c r="H35" s="37"/>
      <c r="I35" s="11"/>
      <c r="J35" s="11"/>
      <c r="K35" s="11"/>
      <c r="L35" s="11"/>
      <c r="M35" s="11"/>
      <c r="N35" s="15" t="str">
        <f t="shared" si="0"/>
        <v/>
      </c>
      <c r="O35" s="33"/>
      <c r="P35" s="33"/>
      <c r="Q35" s="11"/>
      <c r="R35" s="33"/>
      <c r="S35" s="12"/>
      <c r="T35" s="33"/>
      <c r="U35" s="11"/>
    </row>
    <row r="36" spans="1:21" s="23" customFormat="1" ht="165.6" x14ac:dyDescent="0.3">
      <c r="A36" s="165"/>
      <c r="B36" s="13" t="s">
        <v>96</v>
      </c>
      <c r="C36" s="22" t="s">
        <v>1241</v>
      </c>
      <c r="D36" s="22" t="s">
        <v>1242</v>
      </c>
      <c r="E36" s="8" t="s">
        <v>1231</v>
      </c>
      <c r="F36" s="9"/>
      <c r="G36" s="9"/>
      <c r="H36" s="37"/>
      <c r="I36" s="11"/>
      <c r="J36" s="11"/>
      <c r="K36" s="11"/>
      <c r="L36" s="11"/>
      <c r="M36" s="11"/>
      <c r="N36" s="15" t="str">
        <f t="shared" si="0"/>
        <v/>
      </c>
      <c r="O36" s="33"/>
      <c r="P36" s="33"/>
      <c r="Q36" s="11"/>
      <c r="R36" s="33"/>
      <c r="S36" s="12"/>
      <c r="T36" s="33"/>
      <c r="U36" s="11"/>
    </row>
    <row r="37" spans="1:21" s="23" customFormat="1" ht="82.8" x14ac:dyDescent="0.3">
      <c r="A37" s="165"/>
      <c r="B37" s="13" t="s">
        <v>96</v>
      </c>
      <c r="C37" s="22" t="s">
        <v>1243</v>
      </c>
      <c r="D37" s="22" t="s">
        <v>1244</v>
      </c>
      <c r="E37" s="9"/>
      <c r="F37" s="8" t="s">
        <v>1236</v>
      </c>
      <c r="G37" s="8" t="s">
        <v>850</v>
      </c>
      <c r="H37" s="37"/>
      <c r="I37" s="11"/>
      <c r="J37" s="11"/>
      <c r="K37" s="11"/>
      <c r="L37" s="11"/>
      <c r="M37" s="11"/>
      <c r="N37" s="15" t="str">
        <f t="shared" si="0"/>
        <v/>
      </c>
      <c r="O37" s="33"/>
      <c r="P37" s="33"/>
      <c r="Q37" s="11"/>
      <c r="R37" s="33"/>
      <c r="S37" s="12"/>
      <c r="T37" s="33"/>
      <c r="U37" s="11"/>
    </row>
    <row r="38" spans="1:21" s="23" customFormat="1" ht="165.6" x14ac:dyDescent="0.3">
      <c r="A38" s="165"/>
      <c r="B38" s="13" t="s">
        <v>96</v>
      </c>
      <c r="C38" s="22" t="s">
        <v>1245</v>
      </c>
      <c r="D38" s="22" t="s">
        <v>1246</v>
      </c>
      <c r="E38" s="8" t="s">
        <v>1231</v>
      </c>
      <c r="F38" s="9"/>
      <c r="G38" s="9"/>
      <c r="H38" s="37"/>
      <c r="I38" s="11"/>
      <c r="J38" s="11"/>
      <c r="K38" s="11"/>
      <c r="L38" s="11"/>
      <c r="M38" s="11"/>
      <c r="N38" s="15" t="str">
        <f t="shared" si="0"/>
        <v/>
      </c>
      <c r="O38" s="33"/>
      <c r="P38" s="33"/>
      <c r="Q38" s="11"/>
      <c r="R38" s="33"/>
      <c r="S38" s="12"/>
      <c r="T38" s="33"/>
      <c r="U38" s="11"/>
    </row>
    <row r="39" spans="1:21" s="23" customFormat="1" ht="82.8" x14ac:dyDescent="0.3">
      <c r="A39" s="165"/>
      <c r="B39" s="13" t="s">
        <v>96</v>
      </c>
      <c r="C39" s="22" t="s">
        <v>1247</v>
      </c>
      <c r="D39" s="22" t="s">
        <v>1248</v>
      </c>
      <c r="E39" s="9"/>
      <c r="F39" s="8" t="s">
        <v>1236</v>
      </c>
      <c r="G39" s="8" t="s">
        <v>850</v>
      </c>
      <c r="H39" s="37"/>
      <c r="I39" s="11"/>
      <c r="J39" s="11"/>
      <c r="K39" s="11"/>
      <c r="L39" s="11"/>
      <c r="M39" s="11"/>
      <c r="N39" s="15" t="str">
        <f t="shared" si="0"/>
        <v/>
      </c>
      <c r="O39" s="33"/>
      <c r="P39" s="33"/>
      <c r="Q39" s="11"/>
      <c r="R39" s="33"/>
      <c r="S39" s="12"/>
      <c r="T39" s="33"/>
      <c r="U39" s="11"/>
    </row>
    <row r="40" spans="1:21" s="23" customFormat="1" ht="165.6" x14ac:dyDescent="0.3">
      <c r="A40" s="165"/>
      <c r="B40" s="13" t="s">
        <v>96</v>
      </c>
      <c r="C40" s="22" t="s">
        <v>1249</v>
      </c>
      <c r="D40" s="22" t="s">
        <v>1250</v>
      </c>
      <c r="E40" s="8" t="s">
        <v>1231</v>
      </c>
      <c r="F40" s="9"/>
      <c r="G40" s="9"/>
      <c r="H40" s="37"/>
      <c r="I40" s="11"/>
      <c r="J40" s="11"/>
      <c r="K40" s="11"/>
      <c r="L40" s="11"/>
      <c r="M40" s="11"/>
      <c r="N40" s="15" t="str">
        <f t="shared" si="0"/>
        <v/>
      </c>
      <c r="O40" s="33"/>
      <c r="P40" s="33"/>
      <c r="Q40" s="11"/>
      <c r="R40" s="33"/>
      <c r="S40" s="12"/>
      <c r="T40" s="33"/>
      <c r="U40" s="11"/>
    </row>
    <row r="41" spans="1:21" s="23" customFormat="1" ht="82.8" x14ac:dyDescent="0.3">
      <c r="A41" s="165"/>
      <c r="B41" s="13" t="s">
        <v>96</v>
      </c>
      <c r="C41" s="22" t="s">
        <v>1251</v>
      </c>
      <c r="D41" s="22" t="s">
        <v>1252</v>
      </c>
      <c r="E41" s="9"/>
      <c r="F41" s="8" t="s">
        <v>1236</v>
      </c>
      <c r="G41" s="8" t="s">
        <v>850</v>
      </c>
      <c r="H41" s="37"/>
      <c r="I41" s="11"/>
      <c r="J41" s="11"/>
      <c r="K41" s="11"/>
      <c r="L41" s="11"/>
      <c r="M41" s="11"/>
      <c r="N41" s="15" t="str">
        <f t="shared" si="0"/>
        <v/>
      </c>
      <c r="O41" s="33"/>
      <c r="P41" s="33"/>
      <c r="Q41" s="11"/>
      <c r="R41" s="33"/>
      <c r="S41" s="12"/>
      <c r="T41" s="33"/>
      <c r="U41" s="11"/>
    </row>
    <row r="42" spans="1:21" s="23" customFormat="1" ht="165.6" x14ac:dyDescent="0.3">
      <c r="A42" s="165"/>
      <c r="B42" s="13" t="s">
        <v>96</v>
      </c>
      <c r="C42" s="22" t="s">
        <v>1253</v>
      </c>
      <c r="D42" s="22" t="s">
        <v>1254</v>
      </c>
      <c r="E42" s="8" t="s">
        <v>1231</v>
      </c>
      <c r="F42" s="9"/>
      <c r="G42" s="9"/>
      <c r="H42" s="37"/>
      <c r="I42" s="11"/>
      <c r="J42" s="11"/>
      <c r="K42" s="11"/>
      <c r="L42" s="11"/>
      <c r="M42" s="11"/>
      <c r="N42" s="15" t="str">
        <f t="shared" si="0"/>
        <v/>
      </c>
      <c r="O42" s="33"/>
      <c r="P42" s="33"/>
      <c r="Q42" s="11"/>
      <c r="R42" s="33"/>
      <c r="S42" s="12"/>
      <c r="T42" s="33"/>
      <c r="U42" s="11"/>
    </row>
    <row r="43" spans="1:21" s="23" customFormat="1" ht="82.8" x14ac:dyDescent="0.3">
      <c r="A43" s="165"/>
      <c r="B43" s="13" t="s">
        <v>96</v>
      </c>
      <c r="C43" s="22" t="s">
        <v>1255</v>
      </c>
      <c r="D43" s="22" t="s">
        <v>1256</v>
      </c>
      <c r="E43" s="9"/>
      <c r="F43" s="8" t="s">
        <v>1236</v>
      </c>
      <c r="G43" s="8" t="s">
        <v>850</v>
      </c>
      <c r="H43" s="37"/>
      <c r="I43" s="11"/>
      <c r="J43" s="11"/>
      <c r="K43" s="11"/>
      <c r="L43" s="11"/>
      <c r="M43" s="11"/>
      <c r="N43" s="15" t="str">
        <f t="shared" si="0"/>
        <v/>
      </c>
      <c r="O43" s="33"/>
      <c r="P43" s="33"/>
      <c r="Q43" s="11"/>
      <c r="R43" s="33"/>
      <c r="S43" s="12"/>
      <c r="T43" s="33"/>
      <c r="U43" s="11"/>
    </row>
    <row r="44" spans="1:21" s="23" customFormat="1" ht="165.6" x14ac:dyDescent="0.3">
      <c r="A44" s="165"/>
      <c r="B44" s="13" t="s">
        <v>96</v>
      </c>
      <c r="C44" s="22" t="s">
        <v>1257</v>
      </c>
      <c r="D44" s="22" t="s">
        <v>1258</v>
      </c>
      <c r="E44" s="8" t="s">
        <v>1231</v>
      </c>
      <c r="F44" s="9"/>
      <c r="G44" s="9"/>
      <c r="H44" s="37"/>
      <c r="I44" s="11"/>
      <c r="J44" s="11"/>
      <c r="K44" s="11"/>
      <c r="L44" s="11"/>
      <c r="M44" s="11"/>
      <c r="N44" s="15" t="str">
        <f t="shared" si="0"/>
        <v/>
      </c>
      <c r="O44" s="33"/>
      <c r="P44" s="33"/>
      <c r="Q44" s="11"/>
      <c r="R44" s="33"/>
      <c r="S44" s="12"/>
      <c r="T44" s="33"/>
      <c r="U44" s="11"/>
    </row>
    <row r="45" spans="1:21" s="23" customFormat="1" ht="82.8" x14ac:dyDescent="0.3">
      <c r="A45" s="165"/>
      <c r="B45" s="13" t="s">
        <v>96</v>
      </c>
      <c r="C45" s="22" t="s">
        <v>1259</v>
      </c>
      <c r="D45" s="22" t="s">
        <v>1260</v>
      </c>
      <c r="E45" s="9"/>
      <c r="F45" s="8" t="s">
        <v>1236</v>
      </c>
      <c r="G45" s="8" t="s">
        <v>850</v>
      </c>
      <c r="H45" s="37"/>
      <c r="I45" s="11"/>
      <c r="J45" s="11"/>
      <c r="K45" s="11"/>
      <c r="L45" s="11"/>
      <c r="M45" s="11"/>
      <c r="N45" s="15" t="str">
        <f t="shared" si="0"/>
        <v/>
      </c>
      <c r="O45" s="33"/>
      <c r="P45" s="33"/>
      <c r="Q45" s="11"/>
      <c r="R45" s="33"/>
      <c r="S45" s="12"/>
      <c r="T45" s="33"/>
      <c r="U45" s="11"/>
    </row>
    <row r="46" spans="1:21" s="23" customFormat="1" ht="165.6" x14ac:dyDescent="0.3">
      <c r="A46" s="165"/>
      <c r="B46" s="13" t="s">
        <v>96</v>
      </c>
      <c r="C46" s="22" t="s">
        <v>1261</v>
      </c>
      <c r="D46" s="22" t="s">
        <v>1262</v>
      </c>
      <c r="E46" s="8" t="s">
        <v>1231</v>
      </c>
      <c r="F46" s="9"/>
      <c r="G46" s="9"/>
      <c r="H46" s="37"/>
      <c r="I46" s="11"/>
      <c r="J46" s="11"/>
      <c r="K46" s="11"/>
      <c r="L46" s="11"/>
      <c r="M46" s="11"/>
      <c r="N46" s="15" t="str">
        <f t="shared" si="0"/>
        <v/>
      </c>
      <c r="O46" s="33"/>
      <c r="P46" s="33"/>
      <c r="Q46" s="11"/>
      <c r="R46" s="33"/>
      <c r="S46" s="12"/>
      <c r="T46" s="33"/>
      <c r="U46" s="11"/>
    </row>
    <row r="47" spans="1:21" s="23" customFormat="1" ht="165.6" x14ac:dyDescent="0.3">
      <c r="A47" s="165"/>
      <c r="B47" s="13" t="s">
        <v>96</v>
      </c>
      <c r="C47" s="22" t="s">
        <v>1263</v>
      </c>
      <c r="D47" s="22" t="s">
        <v>1264</v>
      </c>
      <c r="E47" s="8" t="s">
        <v>1231</v>
      </c>
      <c r="F47" s="9"/>
      <c r="G47" s="9"/>
      <c r="H47" s="37"/>
      <c r="I47" s="11"/>
      <c r="J47" s="11"/>
      <c r="K47" s="11"/>
      <c r="L47" s="11"/>
      <c r="M47" s="11"/>
      <c r="N47" s="15" t="str">
        <f t="shared" si="0"/>
        <v/>
      </c>
      <c r="O47" s="33"/>
      <c r="P47" s="33"/>
      <c r="Q47" s="11"/>
      <c r="R47" s="33"/>
      <c r="S47" s="12"/>
      <c r="T47" s="33"/>
      <c r="U47" s="11"/>
    </row>
    <row r="48" spans="1:21" s="23" customFormat="1" ht="165.6" x14ac:dyDescent="0.3">
      <c r="A48" s="165"/>
      <c r="B48" s="13" t="s">
        <v>96</v>
      </c>
      <c r="C48" s="22" t="s">
        <v>1265</v>
      </c>
      <c r="D48" s="22" t="s">
        <v>1266</v>
      </c>
      <c r="E48" s="8" t="s">
        <v>1231</v>
      </c>
      <c r="F48" s="9"/>
      <c r="G48" s="9"/>
      <c r="H48" s="37"/>
      <c r="I48" s="11"/>
      <c r="J48" s="11"/>
      <c r="K48" s="11"/>
      <c r="L48" s="11"/>
      <c r="M48" s="11"/>
      <c r="N48" s="15" t="str">
        <f t="shared" si="0"/>
        <v/>
      </c>
      <c r="O48" s="33"/>
      <c r="P48" s="33"/>
      <c r="Q48" s="11"/>
      <c r="R48" s="33"/>
      <c r="S48" s="12"/>
      <c r="T48" s="33"/>
      <c r="U48" s="11"/>
    </row>
    <row r="49" spans="1:21" s="23" customFormat="1" ht="96.6" x14ac:dyDescent="0.3">
      <c r="A49" s="166"/>
      <c r="B49" s="13" t="s">
        <v>96</v>
      </c>
      <c r="C49" s="22" t="s">
        <v>1267</v>
      </c>
      <c r="D49" s="22" t="s">
        <v>1268</v>
      </c>
      <c r="E49" s="9"/>
      <c r="F49" s="8" t="s">
        <v>1236</v>
      </c>
      <c r="G49" s="8" t="s">
        <v>850</v>
      </c>
      <c r="H49" s="37"/>
      <c r="I49" s="11"/>
      <c r="J49" s="11"/>
      <c r="K49" s="11"/>
      <c r="L49" s="11"/>
      <c r="M49" s="11"/>
      <c r="N49" s="15" t="str">
        <f t="shared" si="0"/>
        <v/>
      </c>
      <c r="O49" s="33"/>
      <c r="P49" s="33"/>
      <c r="Q49" s="11"/>
      <c r="R49" s="33"/>
      <c r="S49" s="12"/>
      <c r="T49" s="33"/>
      <c r="U49" s="11"/>
    </row>
    <row r="50" spans="1:21" s="23" customFormat="1" ht="193.2" x14ac:dyDescent="0.3">
      <c r="A50" s="164" t="s">
        <v>99</v>
      </c>
      <c r="B50" s="13" t="s">
        <v>98</v>
      </c>
      <c r="C50" s="22" t="s">
        <v>1269</v>
      </c>
      <c r="D50" s="22" t="s">
        <v>1270</v>
      </c>
      <c r="E50" s="33" t="s">
        <v>1271</v>
      </c>
      <c r="F50" s="9"/>
      <c r="G50" s="9"/>
      <c r="H50" s="37"/>
      <c r="I50" s="11"/>
      <c r="J50" s="11"/>
      <c r="K50" s="11"/>
      <c r="L50" s="11"/>
      <c r="M50" s="11"/>
      <c r="N50" s="15" t="str">
        <f t="shared" ref="N50:N52" si="1">IF(OR(L50="",M50=""),"",
IF(OR(L50="Low",M50="Low"),"Low",
IF(OR(L50="Moderate",M50="Moderate"),"Moderate",
"High")))</f>
        <v/>
      </c>
      <c r="O50" s="33"/>
      <c r="P50" s="33"/>
      <c r="Q50" s="11"/>
      <c r="R50" s="33"/>
      <c r="S50" s="12"/>
      <c r="T50" s="33"/>
      <c r="U50" s="11"/>
    </row>
    <row r="51" spans="1:21" s="23" customFormat="1" ht="193.2" x14ac:dyDescent="0.3">
      <c r="A51" s="165"/>
      <c r="B51" s="13" t="s">
        <v>98</v>
      </c>
      <c r="C51" s="22" t="s">
        <v>1273</v>
      </c>
      <c r="D51" s="22" t="s">
        <v>1274</v>
      </c>
      <c r="E51" s="33" t="s">
        <v>1271</v>
      </c>
      <c r="F51" s="33" t="s">
        <v>1272</v>
      </c>
      <c r="G51" s="9"/>
      <c r="H51" s="37"/>
      <c r="I51" s="11"/>
      <c r="J51" s="11"/>
      <c r="K51" s="11"/>
      <c r="L51" s="11"/>
      <c r="M51" s="11"/>
      <c r="N51" s="15" t="str">
        <f t="shared" si="1"/>
        <v/>
      </c>
      <c r="O51" s="33"/>
      <c r="P51" s="33"/>
      <c r="Q51" s="11"/>
      <c r="R51" s="33"/>
      <c r="S51" s="12"/>
      <c r="T51" s="33"/>
      <c r="U51" s="11"/>
    </row>
    <row r="52" spans="1:21" s="23" customFormat="1" ht="193.2" x14ac:dyDescent="0.3">
      <c r="A52" s="166"/>
      <c r="B52" s="13" t="s">
        <v>98</v>
      </c>
      <c r="C52" s="33" t="s">
        <v>851</v>
      </c>
      <c r="D52" s="22" t="s">
        <v>1347</v>
      </c>
      <c r="E52" s="33" t="s">
        <v>1271</v>
      </c>
      <c r="F52" s="36"/>
      <c r="G52" s="36"/>
      <c r="H52" s="33"/>
      <c r="I52" s="11"/>
      <c r="J52" s="11"/>
      <c r="K52" s="11"/>
      <c r="L52" s="11"/>
      <c r="M52" s="11"/>
      <c r="N52" s="15" t="str">
        <f t="shared" si="1"/>
        <v/>
      </c>
      <c r="O52" s="33"/>
      <c r="P52" s="33"/>
      <c r="Q52" s="11"/>
      <c r="R52" s="33"/>
      <c r="S52" s="12"/>
      <c r="T52" s="33"/>
      <c r="U52" s="33"/>
    </row>
  </sheetData>
  <sheetProtection sort="0" autoFilter="0"/>
  <autoFilter ref="A1:U1" xr:uid="{00000000-0009-0000-0000-000005000000}"/>
  <mergeCells count="8">
    <mergeCell ref="A50:A52"/>
    <mergeCell ref="A20:A23"/>
    <mergeCell ref="A24:A26"/>
    <mergeCell ref="A2:A11"/>
    <mergeCell ref="A12:A17"/>
    <mergeCell ref="A18:A19"/>
    <mergeCell ref="A27:A30"/>
    <mergeCell ref="A31:A49"/>
  </mergeCells>
  <conditionalFormatting sqref="N2:N52">
    <cfRule type="expression" dxfId="16"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500-000000000000}"/>
    <dataValidation allowBlank="1" showInputMessage="1" showErrorMessage="1" promptTitle="Assessment Procedure" prompt="Associated assessment procedure ID from NIST SP 800-53A Rev 4" sqref="C1" xr:uid="{00000000-0002-0000-0500-000001000000}"/>
    <dataValidation allowBlank="1" showInputMessage="1" showErrorMessage="1" promptTitle="Control ID" prompt="Associated control ID from NIST SP 800-53 Rev 4" sqref="B1" xr:uid="{00000000-0002-0000-0500-000002000000}"/>
    <dataValidation allowBlank="1" showInputMessage="1" showErrorMessage="1" promptTitle="Control Name" prompt="Associated control name from NIST SP 800-53 Rev 4" sqref="A1" xr:uid="{00000000-0002-0000-0500-000003000000}"/>
    <dataValidation allowBlank="1" showInputMessage="1" showErrorMessage="1" promptTitle="Examine" prompt="Scoped 'examine' test procedure to validate assessment objective" sqref="E1" xr:uid="{00000000-0002-0000-0500-000004000000}"/>
    <dataValidation allowBlank="1" showInputMessage="1" showErrorMessage="1" promptTitle="Interview" prompt="Scoped 'interview' test procedure to validate assessment objective" sqref="F1" xr:uid="{00000000-0002-0000-0500-000005000000}"/>
    <dataValidation allowBlank="1" showInputMessage="1" showErrorMessage="1" promptTitle="Test" prompt="Scoped 'test' test procedure to validate assessment objective" sqref="G1" xr:uid="{00000000-0002-0000-0500-000006000000}"/>
    <dataValidation allowBlank="1" showInputMessage="1" showErrorMessage="1" promptTitle="Observations and Evidence" prompt="Associated assessment results from applicable test procedure(s), along with associated artifacts" sqref="H1" xr:uid="{00000000-0002-0000-05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500-000008000000}"/>
    <dataValidation allowBlank="1" showInputMessage="1" showErrorMessage="1" promptTitle="Assessment Result" prompt="Assessment result based on observations and evidence (Satisfied, Other Than Satisfied)" sqref="J1" xr:uid="{00000000-0002-0000-0500-000009000000}"/>
    <dataValidation allowBlank="1" showInputMessage="1" showErrorMessage="1" promptTitle="Identified Risk" prompt="Extrapolated finding(s) from observations and evidence" sqref="K1" xr:uid="{00000000-0002-0000-0500-00000A000000}"/>
    <dataValidation allowBlank="1" showInputMessage="1" showErrorMessage="1" promptTitle="Likelihood Level" prompt="Associated likelihood level for identified risk" sqref="L1" xr:uid="{00000000-0002-0000-0500-00000B000000}"/>
    <dataValidation allowBlank="1" showInputMessage="1" showErrorMessage="1" promptTitle="Impact Level" prompt="Associated impact level for identified risk" sqref="M1" xr:uid="{00000000-0002-0000-0500-00000C000000}"/>
    <dataValidation allowBlank="1" showInputMessage="1" showErrorMessage="1" promptTitle="Risk Statement" prompt="Risk statement for identified risk documenting the associated impact" sqref="O1" xr:uid="{00000000-0002-0000-0500-00000D000000}"/>
    <dataValidation allowBlank="1" showInputMessage="1" showErrorMessage="1" promptTitle="Recommendation for Mitigation" prompt="Associated recommendation to remediate identified risk" sqref="P1" xr:uid="{00000000-0002-0000-0500-00000E000000}"/>
    <dataValidation allowBlank="1" showInputMessage="1" showErrorMessage="1" promptTitle="Assessor POC" prompt="Associated 3PAO POC who conducted the assessment (Employee Name, Company Name)" sqref="R1" xr:uid="{00000000-0002-0000-0500-00000F000000}"/>
    <dataValidation allowBlank="1" showInputMessage="1" showErrorMessage="1" promptTitle="Prior Assessment Result" prompt="Associated assessment result if a failure exists for this control from previous year's assessment" sqref="T1" xr:uid="{00000000-0002-0000-0500-000010000000}"/>
    <dataValidation allowBlank="1" showInputMessage="1" showErrorMessage="1" promptTitle="Prior Risk Exposure Level" prompt="Associated risk exposure level if a failure exists for this control from previous year's assessment" sqref="U1" xr:uid="{00000000-0002-0000-0500-000011000000}"/>
    <dataValidation type="list" allowBlank="1" showInputMessage="1" showErrorMessage="1" sqref="Q2:Q1048576" xr:uid="{00000000-0002-0000-0500-000012000000}">
      <formula1>"Yes,No"</formula1>
    </dataValidation>
    <dataValidation type="list" allowBlank="1" showInputMessage="1" showErrorMessage="1" sqref="I2:I1048576" xr:uid="{00000000-0002-0000-0500-000013000000}">
      <formula1>"Implemented,Partially Implemented,Planned,Alternative Implementation,Not Applicable"</formula1>
    </dataValidation>
    <dataValidation type="list" allowBlank="1" showInputMessage="1" showErrorMessage="1" sqref="T2:T1048576" xr:uid="{00000000-0002-0000-0500-000014000000}">
      <formula1>"Satisfied, Other Than Satisfied"</formula1>
    </dataValidation>
    <dataValidation type="list" allowBlank="1" showInputMessage="1" showErrorMessage="1" sqref="J2:J1048576" xr:uid="{00000000-0002-0000-0500-000015000000}">
      <formula1>"Satisfied,Other Than Satisfied"</formula1>
    </dataValidation>
    <dataValidation type="list" allowBlank="1" showInputMessage="1" showErrorMessage="1" sqref="L2:M1048576 U2:U1048576" xr:uid="{00000000-0002-0000-05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500-000017000000}"/>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U42"/>
  <sheetViews>
    <sheetView topLeftCell="I1" zoomScale="80" zoomScaleNormal="80" zoomScaleSheetLayoutView="87" zoomScalePageLayoutView="90" workbookViewId="0">
      <pane ySplit="1" topLeftCell="A35" activePane="bottomLeft" state="frozen"/>
      <selection activeCell="Q1" sqref="Q1"/>
      <selection pane="bottomLeft" sqref="A1:U1"/>
    </sheetView>
  </sheetViews>
  <sheetFormatPr defaultColWidth="9" defaultRowHeight="13.8" x14ac:dyDescent="0.3"/>
  <cols>
    <col min="1" max="1" width="23.88671875" style="45" customWidth="1"/>
    <col min="2" max="2" width="8.88671875" style="46" customWidth="1"/>
    <col min="3" max="3" width="16.88671875" style="45" customWidth="1"/>
    <col min="4" max="4" width="43.44140625" style="45" customWidth="1"/>
    <col min="5" max="7" width="30.88671875" style="45" customWidth="1"/>
    <col min="8" max="8" width="55.88671875" style="45" customWidth="1"/>
    <col min="9" max="10" width="19.6640625" style="47" customWidth="1"/>
    <col min="11" max="11" width="26.5546875" style="47" customWidth="1"/>
    <col min="12" max="13" width="15.88671875" style="47" customWidth="1"/>
    <col min="14" max="14" width="15.88671875" style="48" customWidth="1"/>
    <col min="15" max="16" width="26.5546875" style="45" customWidth="1"/>
    <col min="17" max="17" width="18.5546875" style="47" customWidth="1"/>
    <col min="18" max="18" width="21" style="45" customWidth="1"/>
    <col min="19" max="19" width="5.44140625" style="49" customWidth="1"/>
    <col min="20" max="20" width="19.44140625" style="45" customWidth="1"/>
    <col min="21" max="21" width="14.44140625" style="45" customWidth="1"/>
    <col min="22" max="24" width="9" style="45"/>
    <col min="25" max="25" width="7.88671875" style="45" customWidth="1"/>
    <col min="26" max="16384" width="9" style="45"/>
  </cols>
  <sheetData>
    <row r="1" spans="1:21" s="43" customFormat="1" ht="41.4" x14ac:dyDescent="0.3">
      <c r="A1" s="155" t="s">
        <v>277</v>
      </c>
      <c r="B1" s="148" t="s">
        <v>298</v>
      </c>
      <c r="C1" s="155" t="s">
        <v>0</v>
      </c>
      <c r="D1" s="155" t="s">
        <v>1</v>
      </c>
      <c r="E1" s="155" t="s">
        <v>10</v>
      </c>
      <c r="F1" s="155" t="s">
        <v>11</v>
      </c>
      <c r="G1" s="155" t="s">
        <v>12</v>
      </c>
      <c r="H1" s="155" t="s">
        <v>2</v>
      </c>
      <c r="I1" s="155" t="s">
        <v>3</v>
      </c>
      <c r="J1" s="155" t="s">
        <v>23</v>
      </c>
      <c r="K1" s="155" t="s">
        <v>28</v>
      </c>
      <c r="L1" s="155" t="s">
        <v>24</v>
      </c>
      <c r="M1" s="155" t="s">
        <v>25</v>
      </c>
      <c r="N1" s="156" t="s">
        <v>26</v>
      </c>
      <c r="O1" s="155" t="s">
        <v>27</v>
      </c>
      <c r="P1" s="155" t="s">
        <v>4</v>
      </c>
      <c r="Q1" s="152" t="s">
        <v>1981</v>
      </c>
      <c r="R1" s="155" t="s">
        <v>5</v>
      </c>
      <c r="S1" s="155"/>
      <c r="T1" s="155" t="s">
        <v>30</v>
      </c>
      <c r="U1" s="155" t="s">
        <v>29</v>
      </c>
    </row>
    <row r="2" spans="1:21" ht="138" x14ac:dyDescent="0.3">
      <c r="A2" s="167" t="s">
        <v>102</v>
      </c>
      <c r="B2" s="60" t="s">
        <v>101</v>
      </c>
      <c r="C2" s="61" t="s">
        <v>825</v>
      </c>
      <c r="D2" s="61" t="s">
        <v>927</v>
      </c>
      <c r="E2" s="62" t="s">
        <v>985</v>
      </c>
      <c r="F2" s="63"/>
      <c r="G2" s="63"/>
      <c r="H2" s="61"/>
      <c r="I2" s="64"/>
      <c r="J2" s="64"/>
      <c r="K2" s="64"/>
      <c r="L2" s="64"/>
      <c r="M2" s="64"/>
      <c r="N2" s="65" t="str">
        <f>IF(OR(L2="",M2=""),"",
IF(OR(L2="Low",M2="Low"),"Low",
IF(OR(L2="Moderate",M2="Moderate"),"Moderate",
"High")))</f>
        <v/>
      </c>
      <c r="O2" s="61"/>
      <c r="P2" s="61"/>
      <c r="Q2" s="64"/>
      <c r="R2" s="61"/>
      <c r="S2" s="78"/>
      <c r="T2" s="61"/>
      <c r="U2" s="61"/>
    </row>
    <row r="3" spans="1:21" ht="55.2" x14ac:dyDescent="0.3">
      <c r="A3" s="167"/>
      <c r="B3" s="60" t="s">
        <v>101</v>
      </c>
      <c r="C3" s="61" t="s">
        <v>826</v>
      </c>
      <c r="D3" s="62" t="s">
        <v>1959</v>
      </c>
      <c r="E3" s="62" t="s">
        <v>985</v>
      </c>
      <c r="F3" s="63"/>
      <c r="G3" s="63"/>
      <c r="H3" s="61"/>
      <c r="I3" s="69"/>
      <c r="J3" s="69"/>
      <c r="K3" s="69"/>
      <c r="L3" s="69"/>
      <c r="M3" s="69"/>
      <c r="N3" s="65" t="str">
        <f t="shared" ref="N3:N13" si="0">IF(OR(L3="",M3=""),"",
IF(OR(L3="Low",M3="Low"),"Low",
IF(OR(L3="Moderate",M3="Moderate"),"Moderate",
"High")))</f>
        <v/>
      </c>
      <c r="O3" s="61"/>
      <c r="P3" s="61"/>
      <c r="Q3" s="69"/>
      <c r="R3" s="61"/>
      <c r="S3" s="78"/>
      <c r="T3" s="61"/>
      <c r="U3" s="61"/>
    </row>
    <row r="4" spans="1:21" ht="82.8" x14ac:dyDescent="0.3">
      <c r="A4" s="167"/>
      <c r="B4" s="60" t="s">
        <v>101</v>
      </c>
      <c r="C4" s="61" t="s">
        <v>928</v>
      </c>
      <c r="D4" s="62" t="s">
        <v>1960</v>
      </c>
      <c r="E4" s="62" t="s">
        <v>985</v>
      </c>
      <c r="F4" s="62" t="s">
        <v>984</v>
      </c>
      <c r="G4" s="63"/>
      <c r="H4" s="61"/>
      <c r="I4" s="64"/>
      <c r="J4" s="64"/>
      <c r="K4" s="64"/>
      <c r="L4" s="64"/>
      <c r="M4" s="64"/>
      <c r="N4" s="65" t="str">
        <f t="shared" si="0"/>
        <v/>
      </c>
      <c r="O4" s="61"/>
      <c r="P4" s="61"/>
      <c r="Q4" s="64"/>
      <c r="R4" s="61"/>
      <c r="S4" s="78"/>
      <c r="T4" s="61"/>
      <c r="U4" s="61"/>
    </row>
    <row r="5" spans="1:21" ht="69" x14ac:dyDescent="0.3">
      <c r="A5" s="167"/>
      <c r="B5" s="60" t="s">
        <v>101</v>
      </c>
      <c r="C5" s="66" t="s">
        <v>827</v>
      </c>
      <c r="D5" s="62" t="s">
        <v>1961</v>
      </c>
      <c r="E5" s="62" t="s">
        <v>985</v>
      </c>
      <c r="F5" s="63"/>
      <c r="G5" s="63"/>
      <c r="H5" s="61"/>
      <c r="I5" s="64"/>
      <c r="J5" s="64"/>
      <c r="K5" s="64"/>
      <c r="L5" s="64"/>
      <c r="M5" s="64"/>
      <c r="N5" s="65" t="str">
        <f t="shared" si="0"/>
        <v/>
      </c>
      <c r="O5" s="61"/>
      <c r="P5" s="61"/>
      <c r="Q5" s="64"/>
      <c r="R5" s="61"/>
      <c r="S5" s="78"/>
      <c r="T5" s="61"/>
      <c r="U5" s="61"/>
    </row>
    <row r="6" spans="1:21" ht="41.4" x14ac:dyDescent="0.3">
      <c r="A6" s="167"/>
      <c r="B6" s="60" t="s">
        <v>101</v>
      </c>
      <c r="C6" s="66" t="s">
        <v>930</v>
      </c>
      <c r="D6" s="62" t="s">
        <v>463</v>
      </c>
      <c r="E6" s="62" t="s">
        <v>985</v>
      </c>
      <c r="F6" s="63"/>
      <c r="G6" s="63"/>
      <c r="H6" s="61"/>
      <c r="I6" s="69"/>
      <c r="J6" s="69"/>
      <c r="K6" s="69"/>
      <c r="L6" s="69"/>
      <c r="M6" s="69"/>
      <c r="N6" s="65" t="str">
        <f t="shared" si="0"/>
        <v/>
      </c>
      <c r="O6" s="61"/>
      <c r="P6" s="61"/>
      <c r="Q6" s="69"/>
      <c r="R6" s="61"/>
      <c r="S6" s="78"/>
      <c r="T6" s="61"/>
      <c r="U6" s="61"/>
    </row>
    <row r="7" spans="1:21" ht="82.8" x14ac:dyDescent="0.3">
      <c r="A7" s="167"/>
      <c r="B7" s="60" t="s">
        <v>101</v>
      </c>
      <c r="C7" s="66" t="s">
        <v>931</v>
      </c>
      <c r="D7" s="62" t="s">
        <v>465</v>
      </c>
      <c r="E7" s="62" t="s">
        <v>985</v>
      </c>
      <c r="F7" s="62" t="s">
        <v>984</v>
      </c>
      <c r="G7" s="63"/>
      <c r="H7" s="61"/>
      <c r="I7" s="69"/>
      <c r="J7" s="69"/>
      <c r="K7" s="69"/>
      <c r="L7" s="69"/>
      <c r="M7" s="69"/>
      <c r="N7" s="65" t="str">
        <f t="shared" si="0"/>
        <v/>
      </c>
      <c r="O7" s="61"/>
      <c r="P7" s="61"/>
      <c r="Q7" s="69"/>
      <c r="R7" s="61"/>
      <c r="S7" s="78"/>
      <c r="T7" s="61"/>
      <c r="U7" s="61"/>
    </row>
    <row r="8" spans="1:21" ht="55.2" x14ac:dyDescent="0.3">
      <c r="A8" s="167"/>
      <c r="B8" s="60" t="s">
        <v>101</v>
      </c>
      <c r="C8" s="66" t="s">
        <v>828</v>
      </c>
      <c r="D8" s="62" t="s">
        <v>1962</v>
      </c>
      <c r="E8" s="62" t="s">
        <v>985</v>
      </c>
      <c r="F8" s="63"/>
      <c r="G8" s="63"/>
      <c r="H8" s="61"/>
      <c r="I8" s="64"/>
      <c r="J8" s="64"/>
      <c r="K8" s="64"/>
      <c r="L8" s="64"/>
      <c r="M8" s="64"/>
      <c r="N8" s="65" t="str">
        <f t="shared" si="0"/>
        <v/>
      </c>
      <c r="O8" s="61"/>
      <c r="P8" s="61"/>
      <c r="Q8" s="64"/>
      <c r="R8" s="61"/>
      <c r="S8" s="78"/>
      <c r="T8" s="61"/>
      <c r="U8" s="61"/>
    </row>
    <row r="9" spans="1:21" ht="55.2" x14ac:dyDescent="0.3">
      <c r="A9" s="167"/>
      <c r="B9" s="60" t="s">
        <v>101</v>
      </c>
      <c r="C9" s="66" t="s">
        <v>933</v>
      </c>
      <c r="D9" s="62" t="s">
        <v>1962</v>
      </c>
      <c r="E9" s="62" t="s">
        <v>985</v>
      </c>
      <c r="F9" s="63"/>
      <c r="G9" s="63"/>
      <c r="H9" s="61"/>
      <c r="I9" s="69"/>
      <c r="J9" s="69"/>
      <c r="K9" s="69"/>
      <c r="L9" s="69"/>
      <c r="M9" s="69"/>
      <c r="N9" s="65" t="str">
        <f t="shared" si="0"/>
        <v/>
      </c>
      <c r="O9" s="61"/>
      <c r="P9" s="61"/>
      <c r="Q9" s="69"/>
      <c r="R9" s="61"/>
      <c r="S9" s="78"/>
      <c r="T9" s="61"/>
      <c r="U9" s="61"/>
    </row>
    <row r="10" spans="1:21" ht="41.4" x14ac:dyDescent="0.3">
      <c r="A10" s="167"/>
      <c r="B10" s="60" t="s">
        <v>101</v>
      </c>
      <c r="C10" s="66" t="s">
        <v>829</v>
      </c>
      <c r="D10" s="62" t="s">
        <v>1963</v>
      </c>
      <c r="E10" s="62" t="s">
        <v>985</v>
      </c>
      <c r="F10" s="63"/>
      <c r="G10" s="63"/>
      <c r="H10" s="61"/>
      <c r="I10" s="69"/>
      <c r="J10" s="69"/>
      <c r="K10" s="69"/>
      <c r="L10" s="69"/>
      <c r="M10" s="69"/>
      <c r="N10" s="65" t="str">
        <f t="shared" si="0"/>
        <v/>
      </c>
      <c r="O10" s="61"/>
      <c r="P10" s="61"/>
      <c r="Q10" s="69"/>
      <c r="R10" s="61"/>
      <c r="S10" s="78"/>
      <c r="T10" s="61"/>
      <c r="U10" s="61"/>
    </row>
    <row r="11" spans="1:21" ht="55.2" x14ac:dyDescent="0.3">
      <c r="A11" s="167"/>
      <c r="B11" s="60" t="s">
        <v>101</v>
      </c>
      <c r="C11" s="66" t="s">
        <v>934</v>
      </c>
      <c r="D11" s="62" t="s">
        <v>1964</v>
      </c>
      <c r="E11" s="62" t="s">
        <v>985</v>
      </c>
      <c r="F11" s="63"/>
      <c r="G11" s="63"/>
      <c r="H11" s="61"/>
      <c r="I11" s="64"/>
      <c r="J11" s="64"/>
      <c r="K11" s="64"/>
      <c r="L11" s="64"/>
      <c r="M11" s="64"/>
      <c r="N11" s="65" t="str">
        <f t="shared" si="0"/>
        <v/>
      </c>
      <c r="O11" s="61"/>
      <c r="P11" s="61"/>
      <c r="Q11" s="64"/>
      <c r="R11" s="61"/>
      <c r="S11" s="78"/>
      <c r="T11" s="61"/>
      <c r="U11" s="61"/>
    </row>
    <row r="12" spans="1:21" ht="193.2" x14ac:dyDescent="0.3">
      <c r="A12" s="168" t="s">
        <v>104</v>
      </c>
      <c r="B12" s="68" t="s">
        <v>103</v>
      </c>
      <c r="C12" s="61" t="s">
        <v>935</v>
      </c>
      <c r="D12" s="62" t="s">
        <v>938</v>
      </c>
      <c r="E12" s="62" t="s">
        <v>986</v>
      </c>
      <c r="F12" s="62" t="s">
        <v>984</v>
      </c>
      <c r="G12" s="63"/>
      <c r="H12" s="61"/>
      <c r="I12" s="69"/>
      <c r="J12" s="69"/>
      <c r="K12" s="69"/>
      <c r="L12" s="69"/>
      <c r="M12" s="69"/>
      <c r="N12" s="65" t="str">
        <f t="shared" si="0"/>
        <v/>
      </c>
      <c r="O12" s="61"/>
      <c r="P12" s="61"/>
      <c r="Q12" s="69"/>
      <c r="R12" s="61"/>
      <c r="S12" s="78"/>
      <c r="T12" s="61"/>
      <c r="U12" s="61"/>
    </row>
    <row r="13" spans="1:21" ht="82.8" x14ac:dyDescent="0.3">
      <c r="A13" s="169"/>
      <c r="B13" s="68" t="s">
        <v>103</v>
      </c>
      <c r="C13" s="61" t="s">
        <v>936</v>
      </c>
      <c r="D13" s="62" t="s">
        <v>937</v>
      </c>
      <c r="E13" s="63"/>
      <c r="F13" s="62" t="s">
        <v>984</v>
      </c>
      <c r="G13" s="62" t="s">
        <v>987</v>
      </c>
      <c r="H13" s="61"/>
      <c r="I13" s="64"/>
      <c r="J13" s="64"/>
      <c r="K13" s="64"/>
      <c r="L13" s="64"/>
      <c r="M13" s="64"/>
      <c r="N13" s="65" t="str">
        <f t="shared" si="0"/>
        <v/>
      </c>
      <c r="O13" s="61"/>
      <c r="P13" s="61"/>
      <c r="Q13" s="64"/>
      <c r="R13" s="61"/>
      <c r="S13" s="78"/>
      <c r="T13" s="61"/>
      <c r="U13" s="61"/>
    </row>
    <row r="14" spans="1:21" ht="138" x14ac:dyDescent="0.3">
      <c r="A14" s="67" t="s">
        <v>106</v>
      </c>
      <c r="B14" s="68" t="s">
        <v>105</v>
      </c>
      <c r="C14" s="61" t="s">
        <v>940</v>
      </c>
      <c r="D14" s="62" t="s">
        <v>939</v>
      </c>
      <c r="E14" s="62" t="s">
        <v>988</v>
      </c>
      <c r="F14" s="62" t="s">
        <v>989</v>
      </c>
      <c r="G14" s="62" t="s">
        <v>830</v>
      </c>
      <c r="H14" s="61"/>
      <c r="I14" s="64"/>
      <c r="J14" s="64"/>
      <c r="K14" s="64"/>
      <c r="L14" s="64"/>
      <c r="M14" s="64"/>
      <c r="N14" s="65" t="str">
        <f t="shared" ref="N14" si="1">IF(OR(L14="",M14=""),"",
IF(OR(L14="Low",M14="Low"),"Low",
IF(OR(L14="Moderate",M14="Moderate"),"Moderate",
"High")))</f>
        <v/>
      </c>
      <c r="O14" s="61"/>
      <c r="P14" s="61"/>
      <c r="Q14" s="64"/>
      <c r="R14" s="61"/>
      <c r="S14" s="78"/>
      <c r="T14" s="61"/>
      <c r="U14" s="61"/>
    </row>
    <row r="15" spans="1:21" ht="193.2" x14ac:dyDescent="0.3">
      <c r="A15" s="167" t="s">
        <v>108</v>
      </c>
      <c r="B15" s="68" t="s">
        <v>107</v>
      </c>
      <c r="C15" s="61" t="s">
        <v>831</v>
      </c>
      <c r="D15" s="61" t="s">
        <v>941</v>
      </c>
      <c r="E15" s="62" t="s">
        <v>990</v>
      </c>
      <c r="F15" s="63"/>
      <c r="G15" s="63"/>
      <c r="H15" s="61"/>
      <c r="I15" s="64"/>
      <c r="J15" s="64"/>
      <c r="K15" s="64"/>
      <c r="L15" s="64"/>
      <c r="M15" s="64"/>
      <c r="N15" s="65" t="str">
        <f t="shared" ref="N15:N36" si="2">IF(OR(L15="",M15=""),"",
IF(OR(L15="Low",M15="Low"),"Low",
IF(OR(L15="Moderate",M15="Moderate"),"Moderate",
"High")))</f>
        <v/>
      </c>
      <c r="O15" s="61"/>
      <c r="P15" s="61"/>
      <c r="Q15" s="64"/>
      <c r="R15" s="61"/>
      <c r="S15" s="78"/>
      <c r="T15" s="61"/>
      <c r="U15" s="61"/>
    </row>
    <row r="16" spans="1:21" ht="193.2" x14ac:dyDescent="0.3">
      <c r="A16" s="167"/>
      <c r="B16" s="68" t="s">
        <v>107</v>
      </c>
      <c r="C16" s="61" t="s">
        <v>942</v>
      </c>
      <c r="D16" s="61" t="s">
        <v>945</v>
      </c>
      <c r="E16" s="62" t="s">
        <v>990</v>
      </c>
      <c r="F16" s="62" t="s">
        <v>983</v>
      </c>
      <c r="G16" s="63"/>
      <c r="H16" s="61"/>
      <c r="I16" s="69"/>
      <c r="J16" s="69"/>
      <c r="K16" s="69"/>
      <c r="L16" s="69"/>
      <c r="M16" s="69"/>
      <c r="N16" s="65" t="str">
        <f t="shared" si="2"/>
        <v/>
      </c>
      <c r="O16" s="61"/>
      <c r="P16" s="61"/>
      <c r="Q16" s="69"/>
      <c r="R16" s="61"/>
      <c r="S16" s="78"/>
      <c r="T16" s="61"/>
      <c r="U16" s="61"/>
    </row>
    <row r="17" spans="1:21" ht="124.2" x14ac:dyDescent="0.3">
      <c r="A17" s="167"/>
      <c r="B17" s="68" t="s">
        <v>107</v>
      </c>
      <c r="C17" s="61" t="s">
        <v>943</v>
      </c>
      <c r="D17" s="61" t="s">
        <v>944</v>
      </c>
      <c r="E17" s="63"/>
      <c r="F17" s="62" t="s">
        <v>983</v>
      </c>
      <c r="G17" s="62" t="s">
        <v>991</v>
      </c>
      <c r="H17" s="61"/>
      <c r="I17" s="69"/>
      <c r="J17" s="69"/>
      <c r="K17" s="69"/>
      <c r="L17" s="69"/>
      <c r="M17" s="69"/>
      <c r="N17" s="65" t="str">
        <f t="shared" si="2"/>
        <v/>
      </c>
      <c r="O17" s="61"/>
      <c r="P17" s="61"/>
      <c r="Q17" s="69"/>
      <c r="R17" s="61"/>
      <c r="S17" s="78"/>
      <c r="T17" s="61"/>
      <c r="U17" s="61"/>
    </row>
    <row r="18" spans="1:21" ht="124.2" x14ac:dyDescent="0.3">
      <c r="A18" s="167"/>
      <c r="B18" s="68" t="s">
        <v>107</v>
      </c>
      <c r="C18" s="61" t="s">
        <v>832</v>
      </c>
      <c r="D18" s="61" t="s">
        <v>946</v>
      </c>
      <c r="E18" s="63"/>
      <c r="F18" s="62" t="s">
        <v>983</v>
      </c>
      <c r="G18" s="62" t="s">
        <v>991</v>
      </c>
      <c r="H18" s="61"/>
      <c r="I18" s="64"/>
      <c r="J18" s="64"/>
      <c r="K18" s="64"/>
      <c r="L18" s="64"/>
      <c r="M18" s="64"/>
      <c r="N18" s="65" t="str">
        <f t="shared" si="2"/>
        <v/>
      </c>
      <c r="O18" s="61"/>
      <c r="P18" s="61"/>
      <c r="Q18" s="64"/>
      <c r="R18" s="61"/>
      <c r="S18" s="78"/>
      <c r="T18" s="61"/>
      <c r="U18" s="61"/>
    </row>
    <row r="19" spans="1:21" ht="193.2" x14ac:dyDescent="0.3">
      <c r="A19" s="167"/>
      <c r="B19" s="68" t="s">
        <v>107</v>
      </c>
      <c r="C19" s="61" t="s">
        <v>833</v>
      </c>
      <c r="D19" s="61" t="s">
        <v>947</v>
      </c>
      <c r="E19" s="62" t="s">
        <v>990</v>
      </c>
      <c r="F19" s="63"/>
      <c r="G19" s="63"/>
      <c r="H19" s="61"/>
      <c r="I19" s="64"/>
      <c r="J19" s="64"/>
      <c r="K19" s="64"/>
      <c r="L19" s="64"/>
      <c r="M19" s="64"/>
      <c r="N19" s="65" t="str">
        <f t="shared" si="2"/>
        <v/>
      </c>
      <c r="O19" s="61"/>
      <c r="P19" s="61"/>
      <c r="Q19" s="64"/>
      <c r="R19" s="61"/>
      <c r="S19" s="78"/>
      <c r="T19" s="61"/>
      <c r="U19" s="61"/>
    </row>
    <row r="20" spans="1:21" ht="193.2" x14ac:dyDescent="0.3">
      <c r="A20" s="167"/>
      <c r="B20" s="68" t="s">
        <v>107</v>
      </c>
      <c r="C20" s="61" t="s">
        <v>834</v>
      </c>
      <c r="D20" s="61" t="s">
        <v>948</v>
      </c>
      <c r="E20" s="62" t="s">
        <v>990</v>
      </c>
      <c r="F20" s="63"/>
      <c r="G20" s="63"/>
      <c r="H20" s="61"/>
      <c r="I20" s="64"/>
      <c r="J20" s="64"/>
      <c r="K20" s="64"/>
      <c r="L20" s="64"/>
      <c r="M20" s="64"/>
      <c r="N20" s="65" t="str">
        <f t="shared" si="2"/>
        <v/>
      </c>
      <c r="O20" s="61"/>
      <c r="P20" s="61"/>
      <c r="Q20" s="64"/>
      <c r="R20" s="61"/>
      <c r="S20" s="78"/>
      <c r="T20" s="61"/>
      <c r="U20" s="61"/>
    </row>
    <row r="21" spans="1:21" ht="124.2" x14ac:dyDescent="0.3">
      <c r="A21" s="167"/>
      <c r="B21" s="68" t="s">
        <v>107</v>
      </c>
      <c r="C21" s="61" t="s">
        <v>949</v>
      </c>
      <c r="D21" s="61" t="s">
        <v>951</v>
      </c>
      <c r="E21" s="63"/>
      <c r="F21" s="62" t="s">
        <v>983</v>
      </c>
      <c r="G21" s="62" t="s">
        <v>991</v>
      </c>
      <c r="H21" s="61"/>
      <c r="I21" s="69"/>
      <c r="J21" s="69"/>
      <c r="K21" s="69"/>
      <c r="L21" s="69"/>
      <c r="M21" s="69"/>
      <c r="N21" s="65" t="str">
        <f t="shared" si="2"/>
        <v/>
      </c>
      <c r="O21" s="61"/>
      <c r="P21" s="61"/>
      <c r="Q21" s="69"/>
      <c r="R21" s="61"/>
      <c r="S21" s="78"/>
      <c r="T21" s="61"/>
      <c r="U21" s="61"/>
    </row>
    <row r="22" spans="1:21" ht="193.2" x14ac:dyDescent="0.3">
      <c r="A22" s="167"/>
      <c r="B22" s="68" t="s">
        <v>107</v>
      </c>
      <c r="C22" s="61" t="s">
        <v>950</v>
      </c>
      <c r="D22" s="61" t="s">
        <v>952</v>
      </c>
      <c r="E22" s="62" t="s">
        <v>990</v>
      </c>
      <c r="F22" s="63"/>
      <c r="G22" s="63"/>
      <c r="H22" s="61"/>
      <c r="I22" s="69"/>
      <c r="J22" s="69"/>
      <c r="K22" s="69"/>
      <c r="L22" s="69"/>
      <c r="M22" s="69"/>
      <c r="N22" s="65" t="str">
        <f t="shared" si="2"/>
        <v/>
      </c>
      <c r="O22" s="61"/>
      <c r="P22" s="61"/>
      <c r="Q22" s="69"/>
      <c r="R22" s="61"/>
      <c r="S22" s="78"/>
      <c r="T22" s="61"/>
      <c r="U22" s="61"/>
    </row>
    <row r="23" spans="1:21" ht="124.2" x14ac:dyDescent="0.3">
      <c r="A23" s="167"/>
      <c r="B23" s="68" t="s">
        <v>107</v>
      </c>
      <c r="C23" s="61" t="s">
        <v>953</v>
      </c>
      <c r="D23" s="61" t="s">
        <v>954</v>
      </c>
      <c r="E23" s="63"/>
      <c r="F23" s="62" t="s">
        <v>983</v>
      </c>
      <c r="G23" s="62" t="s">
        <v>991</v>
      </c>
      <c r="H23" s="61"/>
      <c r="I23" s="69"/>
      <c r="J23" s="69"/>
      <c r="K23" s="69"/>
      <c r="L23" s="69"/>
      <c r="M23" s="69"/>
      <c r="N23" s="65" t="str">
        <f t="shared" si="2"/>
        <v/>
      </c>
      <c r="O23" s="61"/>
      <c r="P23" s="61"/>
      <c r="Q23" s="69"/>
      <c r="R23" s="61"/>
      <c r="S23" s="78"/>
      <c r="T23" s="61"/>
      <c r="U23" s="61"/>
    </row>
    <row r="24" spans="1:21" ht="193.2" x14ac:dyDescent="0.3">
      <c r="A24" s="167"/>
      <c r="B24" s="68" t="s">
        <v>107</v>
      </c>
      <c r="C24" s="61" t="s">
        <v>835</v>
      </c>
      <c r="D24" s="61" t="s">
        <v>955</v>
      </c>
      <c r="E24" s="62" t="s">
        <v>990</v>
      </c>
      <c r="F24" s="63"/>
      <c r="G24" s="63"/>
      <c r="H24" s="61"/>
      <c r="I24" s="69"/>
      <c r="J24" s="69"/>
      <c r="K24" s="69"/>
      <c r="L24" s="69"/>
      <c r="M24" s="69"/>
      <c r="N24" s="65" t="str">
        <f t="shared" si="2"/>
        <v/>
      </c>
      <c r="O24" s="61"/>
      <c r="P24" s="61"/>
      <c r="Q24" s="69"/>
      <c r="R24" s="61"/>
      <c r="S24" s="78"/>
      <c r="T24" s="61"/>
      <c r="U24" s="61"/>
    </row>
    <row r="25" spans="1:21" ht="124.2" x14ac:dyDescent="0.3">
      <c r="A25" s="167"/>
      <c r="B25" s="68" t="s">
        <v>107</v>
      </c>
      <c r="C25" s="61" t="s">
        <v>956</v>
      </c>
      <c r="D25" s="61" t="s">
        <v>957</v>
      </c>
      <c r="E25" s="63"/>
      <c r="F25" s="63"/>
      <c r="G25" s="62" t="s">
        <v>991</v>
      </c>
      <c r="H25" s="61"/>
      <c r="I25" s="64"/>
      <c r="J25" s="64"/>
      <c r="K25" s="64"/>
      <c r="L25" s="64"/>
      <c r="M25" s="64"/>
      <c r="N25" s="65" t="str">
        <f t="shared" si="2"/>
        <v/>
      </c>
      <c r="O25" s="61"/>
      <c r="P25" s="61"/>
      <c r="Q25" s="64"/>
      <c r="R25" s="61"/>
      <c r="S25" s="78"/>
      <c r="T25" s="61"/>
      <c r="U25" s="61"/>
    </row>
    <row r="26" spans="1:21" ht="96.6" x14ac:dyDescent="0.3">
      <c r="A26" s="167" t="s">
        <v>110</v>
      </c>
      <c r="B26" s="68" t="s">
        <v>109</v>
      </c>
      <c r="C26" s="68" t="s">
        <v>959</v>
      </c>
      <c r="D26" s="61" t="s">
        <v>958</v>
      </c>
      <c r="E26" s="63"/>
      <c r="F26" s="63"/>
      <c r="G26" s="62" t="s">
        <v>993</v>
      </c>
      <c r="H26" s="61"/>
      <c r="I26" s="64"/>
      <c r="J26" s="64"/>
      <c r="K26" s="64"/>
      <c r="L26" s="64"/>
      <c r="M26" s="64"/>
      <c r="N26" s="65" t="str">
        <f t="shared" si="2"/>
        <v/>
      </c>
      <c r="O26" s="61"/>
      <c r="P26" s="61"/>
      <c r="Q26" s="64"/>
      <c r="R26" s="61"/>
      <c r="S26" s="78"/>
      <c r="T26" s="61"/>
      <c r="U26" s="61"/>
    </row>
    <row r="27" spans="1:21" ht="151.80000000000001" x14ac:dyDescent="0.3">
      <c r="A27" s="167"/>
      <c r="B27" s="68" t="s">
        <v>109</v>
      </c>
      <c r="C27" s="68" t="s">
        <v>836</v>
      </c>
      <c r="D27" s="61" t="s">
        <v>994</v>
      </c>
      <c r="E27" s="62" t="s">
        <v>992</v>
      </c>
      <c r="F27" s="63"/>
      <c r="G27" s="63"/>
      <c r="H27" s="61"/>
      <c r="I27" s="69"/>
      <c r="J27" s="69"/>
      <c r="K27" s="69"/>
      <c r="L27" s="69"/>
      <c r="M27" s="69"/>
      <c r="N27" s="65" t="str">
        <f t="shared" si="2"/>
        <v/>
      </c>
      <c r="O27" s="61"/>
      <c r="P27" s="61"/>
      <c r="Q27" s="69"/>
      <c r="R27" s="61"/>
      <c r="S27" s="78"/>
      <c r="T27" s="61"/>
      <c r="U27" s="61"/>
    </row>
    <row r="28" spans="1:21" ht="96.6" x14ac:dyDescent="0.3">
      <c r="A28" s="167"/>
      <c r="B28" s="68" t="s">
        <v>109</v>
      </c>
      <c r="C28" s="68" t="s">
        <v>960</v>
      </c>
      <c r="D28" s="61" t="s">
        <v>995</v>
      </c>
      <c r="E28" s="63"/>
      <c r="F28" s="62" t="s">
        <v>983</v>
      </c>
      <c r="G28" s="62" t="s">
        <v>993</v>
      </c>
      <c r="H28" s="61"/>
      <c r="I28" s="64"/>
      <c r="J28" s="64"/>
      <c r="K28" s="64"/>
      <c r="L28" s="64"/>
      <c r="M28" s="64"/>
      <c r="N28" s="65" t="str">
        <f t="shared" si="2"/>
        <v/>
      </c>
      <c r="O28" s="61"/>
      <c r="P28" s="61"/>
      <c r="Q28" s="64"/>
      <c r="R28" s="61"/>
      <c r="S28" s="78"/>
      <c r="T28" s="61"/>
      <c r="U28" s="61"/>
    </row>
    <row r="29" spans="1:21" ht="110.4" x14ac:dyDescent="0.3">
      <c r="A29" s="167" t="s">
        <v>112</v>
      </c>
      <c r="B29" s="68" t="s">
        <v>111</v>
      </c>
      <c r="C29" s="61" t="s">
        <v>837</v>
      </c>
      <c r="D29" s="61" t="s">
        <v>963</v>
      </c>
      <c r="E29" s="62" t="s">
        <v>996</v>
      </c>
      <c r="F29" s="63"/>
      <c r="G29" s="63"/>
      <c r="H29" s="61"/>
      <c r="I29" s="64"/>
      <c r="J29" s="64"/>
      <c r="K29" s="64"/>
      <c r="L29" s="64"/>
      <c r="M29" s="64"/>
      <c r="N29" s="65" t="str">
        <f t="shared" si="2"/>
        <v/>
      </c>
      <c r="O29" s="61"/>
      <c r="P29" s="61"/>
      <c r="Q29" s="64"/>
      <c r="R29" s="61"/>
      <c r="S29" s="78"/>
      <c r="T29" s="61"/>
      <c r="U29" s="61"/>
    </row>
    <row r="30" spans="1:21" ht="110.4" x14ac:dyDescent="0.3">
      <c r="A30" s="167"/>
      <c r="B30" s="68" t="s">
        <v>111</v>
      </c>
      <c r="C30" s="61" t="s">
        <v>961</v>
      </c>
      <c r="D30" s="61" t="s">
        <v>962</v>
      </c>
      <c r="E30" s="62" t="s">
        <v>996</v>
      </c>
      <c r="F30" s="63"/>
      <c r="G30" s="63"/>
      <c r="H30" s="61"/>
      <c r="I30" s="69"/>
      <c r="J30" s="69"/>
      <c r="K30" s="69"/>
      <c r="L30" s="69"/>
      <c r="M30" s="69"/>
      <c r="N30" s="65" t="str">
        <f t="shared" si="2"/>
        <v/>
      </c>
      <c r="O30" s="61"/>
      <c r="P30" s="61"/>
      <c r="Q30" s="69"/>
      <c r="R30" s="61"/>
      <c r="S30" s="78"/>
      <c r="T30" s="61"/>
      <c r="U30" s="61"/>
    </row>
    <row r="31" spans="1:21" ht="110.4" x14ac:dyDescent="0.3">
      <c r="A31" s="167"/>
      <c r="B31" s="68" t="s">
        <v>111</v>
      </c>
      <c r="C31" s="61" t="s">
        <v>964</v>
      </c>
      <c r="D31" s="61" t="s">
        <v>965</v>
      </c>
      <c r="E31" s="62" t="s">
        <v>996</v>
      </c>
      <c r="F31" s="63"/>
      <c r="G31" s="63"/>
      <c r="H31" s="61"/>
      <c r="I31" s="69"/>
      <c r="J31" s="69"/>
      <c r="K31" s="69"/>
      <c r="L31" s="69"/>
      <c r="M31" s="69"/>
      <c r="N31" s="65" t="str">
        <f t="shared" si="2"/>
        <v/>
      </c>
      <c r="O31" s="61"/>
      <c r="P31" s="61"/>
      <c r="Q31" s="69"/>
      <c r="R31" s="61"/>
      <c r="S31" s="78"/>
      <c r="T31" s="61"/>
      <c r="U31" s="61"/>
    </row>
    <row r="32" spans="1:21" ht="110.4" x14ac:dyDescent="0.3">
      <c r="A32" s="167"/>
      <c r="B32" s="68" t="s">
        <v>111</v>
      </c>
      <c r="C32" s="61" t="s">
        <v>966</v>
      </c>
      <c r="D32" s="61" t="s">
        <v>968</v>
      </c>
      <c r="E32" s="62" t="s">
        <v>996</v>
      </c>
      <c r="F32" s="63"/>
      <c r="G32" s="63"/>
      <c r="H32" s="61"/>
      <c r="I32" s="69"/>
      <c r="J32" s="69"/>
      <c r="K32" s="69"/>
      <c r="L32" s="69"/>
      <c r="M32" s="69"/>
      <c r="N32" s="65" t="str">
        <f t="shared" si="2"/>
        <v/>
      </c>
      <c r="O32" s="61"/>
      <c r="P32" s="61"/>
      <c r="Q32" s="69"/>
      <c r="R32" s="61"/>
      <c r="S32" s="78"/>
      <c r="T32" s="61"/>
      <c r="U32" s="61"/>
    </row>
    <row r="33" spans="1:21" ht="110.4" x14ac:dyDescent="0.3">
      <c r="A33" s="167"/>
      <c r="B33" s="68" t="s">
        <v>111</v>
      </c>
      <c r="C33" s="61" t="s">
        <v>967</v>
      </c>
      <c r="D33" s="61" t="s">
        <v>969</v>
      </c>
      <c r="E33" s="62" t="s">
        <v>996</v>
      </c>
      <c r="F33" s="63"/>
      <c r="G33" s="63"/>
      <c r="H33" s="61"/>
      <c r="I33" s="69"/>
      <c r="J33" s="69"/>
      <c r="K33" s="69"/>
      <c r="L33" s="69"/>
      <c r="M33" s="69"/>
      <c r="N33" s="65" t="str">
        <f t="shared" si="2"/>
        <v/>
      </c>
      <c r="O33" s="61"/>
      <c r="P33" s="61"/>
      <c r="Q33" s="69"/>
      <c r="R33" s="61"/>
      <c r="S33" s="78"/>
      <c r="T33" s="61"/>
      <c r="U33" s="61"/>
    </row>
    <row r="34" spans="1:21" ht="110.4" x14ac:dyDescent="0.3">
      <c r="A34" s="167"/>
      <c r="B34" s="68" t="s">
        <v>111</v>
      </c>
      <c r="C34" s="61" t="s">
        <v>838</v>
      </c>
      <c r="D34" s="61" t="s">
        <v>972</v>
      </c>
      <c r="E34" s="62" t="s">
        <v>996</v>
      </c>
      <c r="F34" s="63"/>
      <c r="G34" s="63"/>
      <c r="H34" s="61"/>
      <c r="I34" s="69"/>
      <c r="J34" s="69"/>
      <c r="K34" s="69"/>
      <c r="L34" s="69"/>
      <c r="M34" s="69"/>
      <c r="N34" s="65" t="str">
        <f t="shared" si="2"/>
        <v/>
      </c>
      <c r="O34" s="61"/>
      <c r="P34" s="61"/>
      <c r="Q34" s="69"/>
      <c r="R34" s="61"/>
      <c r="S34" s="78"/>
      <c r="T34" s="61"/>
      <c r="U34" s="61"/>
    </row>
    <row r="35" spans="1:21" ht="96.6" x14ac:dyDescent="0.3">
      <c r="A35" s="167"/>
      <c r="B35" s="68" t="s">
        <v>111</v>
      </c>
      <c r="C35" s="61" t="s">
        <v>970</v>
      </c>
      <c r="D35" s="61" t="s">
        <v>971</v>
      </c>
      <c r="E35" s="63"/>
      <c r="F35" s="62" t="s">
        <v>997</v>
      </c>
      <c r="G35" s="62" t="s">
        <v>998</v>
      </c>
      <c r="H35" s="61"/>
      <c r="I35" s="64"/>
      <c r="J35" s="64"/>
      <c r="K35" s="64"/>
      <c r="L35" s="64"/>
      <c r="M35" s="64"/>
      <c r="N35" s="65" t="str">
        <f t="shared" si="2"/>
        <v/>
      </c>
      <c r="O35" s="61"/>
      <c r="P35" s="61"/>
      <c r="Q35" s="64"/>
      <c r="R35" s="61"/>
      <c r="S35" s="78"/>
      <c r="T35" s="61"/>
      <c r="U35" s="61"/>
    </row>
    <row r="36" spans="1:21" s="127" customFormat="1" ht="138" x14ac:dyDescent="0.3">
      <c r="A36" s="122" t="s">
        <v>1992</v>
      </c>
      <c r="B36" s="123" t="s">
        <v>1984</v>
      </c>
      <c r="C36" s="124" t="s">
        <v>1993</v>
      </c>
      <c r="D36" s="124" t="s">
        <v>1994</v>
      </c>
      <c r="E36" s="62" t="s">
        <v>1995</v>
      </c>
      <c r="F36" s="62" t="s">
        <v>1996</v>
      </c>
      <c r="G36" s="62" t="s">
        <v>1997</v>
      </c>
      <c r="H36" s="124"/>
      <c r="I36" s="125"/>
      <c r="J36" s="125"/>
      <c r="K36" s="125"/>
      <c r="L36" s="125"/>
      <c r="M36" s="125"/>
      <c r="N36" s="126" t="str">
        <f t="shared" si="2"/>
        <v/>
      </c>
      <c r="O36" s="124"/>
      <c r="P36" s="124"/>
      <c r="Q36" s="125"/>
      <c r="R36" s="124"/>
      <c r="S36" s="78"/>
      <c r="T36" s="124"/>
      <c r="U36" s="124"/>
    </row>
    <row r="37" spans="1:21" ht="193.2" x14ac:dyDescent="0.3">
      <c r="A37" s="167" t="s">
        <v>114</v>
      </c>
      <c r="B37" s="68" t="s">
        <v>113</v>
      </c>
      <c r="C37" s="61" t="s">
        <v>839</v>
      </c>
      <c r="D37" s="61" t="s">
        <v>973</v>
      </c>
      <c r="E37" s="62" t="s">
        <v>999</v>
      </c>
      <c r="F37" s="63"/>
      <c r="G37" s="63"/>
      <c r="H37" s="61"/>
      <c r="I37" s="64"/>
      <c r="J37" s="64"/>
      <c r="K37" s="64"/>
      <c r="L37" s="64"/>
      <c r="M37" s="64"/>
      <c r="N37" s="65" t="str">
        <f t="shared" ref="N37:N42" si="3">IF(OR(L37="",M37=""),"",
IF(OR(L37="Low",M37="Low"),"Low",
IF(OR(L37="Moderate",M37="Moderate"),"Moderate",
"High")))</f>
        <v/>
      </c>
      <c r="O37" s="61"/>
      <c r="P37" s="61"/>
      <c r="Q37" s="64"/>
      <c r="R37" s="61"/>
      <c r="S37" s="78"/>
      <c r="T37" s="61"/>
      <c r="U37" s="61"/>
    </row>
    <row r="38" spans="1:21" ht="193.2" x14ac:dyDescent="0.3">
      <c r="A38" s="167"/>
      <c r="B38" s="68" t="s">
        <v>113</v>
      </c>
      <c r="C38" s="61" t="s">
        <v>974</v>
      </c>
      <c r="D38" s="61" t="s">
        <v>975</v>
      </c>
      <c r="E38" s="62" t="s">
        <v>999</v>
      </c>
      <c r="F38" s="63"/>
      <c r="G38" s="63"/>
      <c r="H38" s="61"/>
      <c r="I38" s="69"/>
      <c r="J38" s="69"/>
      <c r="K38" s="69"/>
      <c r="L38" s="69"/>
      <c r="M38" s="69"/>
      <c r="N38" s="65" t="str">
        <f t="shared" si="3"/>
        <v/>
      </c>
      <c r="O38" s="61"/>
      <c r="P38" s="61"/>
      <c r="Q38" s="69"/>
      <c r="R38" s="61"/>
      <c r="S38" s="78"/>
      <c r="T38" s="61"/>
      <c r="U38" s="61"/>
    </row>
    <row r="39" spans="1:21" ht="193.2" x14ac:dyDescent="0.3">
      <c r="A39" s="167"/>
      <c r="B39" s="68" t="s">
        <v>113</v>
      </c>
      <c r="C39" s="61" t="s">
        <v>840</v>
      </c>
      <c r="D39" s="61" t="s">
        <v>978</v>
      </c>
      <c r="E39" s="62" t="s">
        <v>999</v>
      </c>
      <c r="F39" s="63"/>
      <c r="G39" s="63"/>
      <c r="H39" s="61"/>
      <c r="I39" s="69"/>
      <c r="J39" s="69"/>
      <c r="K39" s="69"/>
      <c r="L39" s="69"/>
      <c r="M39" s="69"/>
      <c r="N39" s="65" t="str">
        <f t="shared" si="3"/>
        <v/>
      </c>
      <c r="O39" s="61"/>
      <c r="P39" s="61"/>
      <c r="Q39" s="69"/>
      <c r="R39" s="61"/>
      <c r="S39" s="78"/>
      <c r="T39" s="61"/>
      <c r="U39" s="61"/>
    </row>
    <row r="40" spans="1:21" ht="151.80000000000001" x14ac:dyDescent="0.3">
      <c r="A40" s="167"/>
      <c r="B40" s="68" t="s">
        <v>113</v>
      </c>
      <c r="C40" s="61" t="s">
        <v>976</v>
      </c>
      <c r="D40" s="61" t="s">
        <v>977</v>
      </c>
      <c r="E40" s="63"/>
      <c r="F40" s="62" t="s">
        <v>1000</v>
      </c>
      <c r="G40" s="62" t="s">
        <v>1001</v>
      </c>
      <c r="H40" s="61"/>
      <c r="I40" s="64"/>
      <c r="J40" s="64"/>
      <c r="K40" s="64"/>
      <c r="L40" s="64"/>
      <c r="M40" s="64"/>
      <c r="N40" s="65" t="str">
        <f t="shared" si="3"/>
        <v/>
      </c>
      <c r="O40" s="61"/>
      <c r="P40" s="61"/>
      <c r="Q40" s="64"/>
      <c r="R40" s="61"/>
      <c r="S40" s="78"/>
      <c r="T40" s="61"/>
      <c r="U40" s="61"/>
    </row>
    <row r="41" spans="1:21" ht="193.2" x14ac:dyDescent="0.3">
      <c r="A41" s="167"/>
      <c r="B41" s="68" t="s">
        <v>113</v>
      </c>
      <c r="C41" s="61" t="s">
        <v>841</v>
      </c>
      <c r="D41" s="61" t="s">
        <v>980</v>
      </c>
      <c r="E41" s="62" t="s">
        <v>999</v>
      </c>
      <c r="F41" s="63"/>
      <c r="G41" s="63"/>
      <c r="H41" s="61"/>
      <c r="I41" s="69"/>
      <c r="J41" s="69"/>
      <c r="K41" s="69"/>
      <c r="L41" s="69"/>
      <c r="M41" s="69"/>
      <c r="N41" s="65" t="str">
        <f t="shared" si="3"/>
        <v/>
      </c>
      <c r="O41" s="61"/>
      <c r="P41" s="61"/>
      <c r="Q41" s="69"/>
      <c r="R41" s="61"/>
      <c r="S41" s="78"/>
      <c r="T41" s="61"/>
      <c r="U41" s="61"/>
    </row>
    <row r="42" spans="1:21" ht="151.80000000000001" x14ac:dyDescent="0.3">
      <c r="A42" s="167"/>
      <c r="B42" s="68" t="s">
        <v>113</v>
      </c>
      <c r="C42" s="61" t="s">
        <v>979</v>
      </c>
      <c r="D42" s="61" t="s">
        <v>981</v>
      </c>
      <c r="E42" s="63"/>
      <c r="F42" s="62" t="s">
        <v>1000</v>
      </c>
      <c r="G42" s="62" t="s">
        <v>1001</v>
      </c>
      <c r="H42" s="61"/>
      <c r="I42" s="64"/>
      <c r="J42" s="64"/>
      <c r="K42" s="64"/>
      <c r="L42" s="64"/>
      <c r="M42" s="64"/>
      <c r="N42" s="65" t="str">
        <f t="shared" si="3"/>
        <v/>
      </c>
      <c r="O42" s="61"/>
      <c r="P42" s="61"/>
      <c r="Q42" s="64"/>
      <c r="R42" s="61"/>
      <c r="S42" s="78"/>
      <c r="T42" s="61"/>
      <c r="U42" s="61"/>
    </row>
  </sheetData>
  <sheetProtection sort="0" autoFilter="0"/>
  <autoFilter ref="A1:U1" xr:uid="{00000000-0009-0000-0000-000006000000}"/>
  <mergeCells count="6">
    <mergeCell ref="A37:A42"/>
    <mergeCell ref="A29:A35"/>
    <mergeCell ref="A2:A11"/>
    <mergeCell ref="A12:A13"/>
    <mergeCell ref="A15:A25"/>
    <mergeCell ref="A26:A28"/>
  </mergeCells>
  <conditionalFormatting sqref="N2:N35 N37:N42">
    <cfRule type="expression" dxfId="15" priority="14">
      <formula>OR(AND(L2&lt;&gt;"",M2=""),AND(L2="",M2&lt;&gt;""))</formula>
    </cfRule>
  </conditionalFormatting>
  <conditionalFormatting sqref="N36">
    <cfRule type="expression" dxfId="14" priority="1">
      <formula>OR(AND(L36&lt;&gt;"",M36=""),AND(L36="",M36&lt;&gt;""))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600-000000000000}"/>
    <dataValidation allowBlank="1" showInputMessage="1" showErrorMessage="1" promptTitle="Prior Assessment Result" prompt="Associated assessment result if a failure exists for this control from previous year's assessment" sqref="T1" xr:uid="{00000000-0002-0000-0600-000001000000}"/>
    <dataValidation allowBlank="1" showInputMessage="1" showErrorMessage="1" promptTitle="Assessor POC" prompt="Associated 3PAO POC who conducted the assessment (Employee Name, Company Name)" sqref="R1" xr:uid="{00000000-0002-0000-0600-000002000000}"/>
    <dataValidation allowBlank="1" showInputMessage="1" showErrorMessage="1" promptTitle="Recommendation for Mitigation" prompt="Associated recommendation to remediate identified risk" sqref="P1" xr:uid="{00000000-0002-0000-0600-000003000000}"/>
    <dataValidation allowBlank="1" showInputMessage="1" showErrorMessage="1" promptTitle="Risk Statement" prompt="Risk statement for identified risk documenting the associated impact" sqref="O1" xr:uid="{00000000-0002-0000-0600-000004000000}"/>
    <dataValidation allowBlank="1" showInputMessage="1" showErrorMessage="1" promptTitle="Impact Level" prompt="Associated impact level for identified risk" sqref="M1" xr:uid="{00000000-0002-0000-0600-000005000000}"/>
    <dataValidation allowBlank="1" showInputMessage="1" showErrorMessage="1" promptTitle="Likelihood Level" prompt="Associated likelihood level for identified risk" sqref="L1" xr:uid="{00000000-0002-0000-0600-000006000000}"/>
    <dataValidation allowBlank="1" showInputMessage="1" showErrorMessage="1" promptTitle="Identified Risk" prompt="Extrapolated finding(s) from observations and evidence" sqref="K1" xr:uid="{00000000-0002-0000-0600-000007000000}"/>
    <dataValidation allowBlank="1" showInputMessage="1" showErrorMessage="1" promptTitle="Assessment Result" prompt="Assessment result based on observations and evidence (Satisfied, Other Than Satisfied)" sqref="J1" xr:uid="{00000000-0002-0000-06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600-000009000000}"/>
    <dataValidation allowBlank="1" showInputMessage="1" showErrorMessage="1" promptTitle="Observations and Evidence" prompt="Associated assessment results from applicable test procedure(s), along with associated artifacts" sqref="H1" xr:uid="{00000000-0002-0000-0600-00000A000000}"/>
    <dataValidation allowBlank="1" showInputMessage="1" showErrorMessage="1" promptTitle="Test" prompt="Scoped 'test' test procedure to validate assessment objective" sqref="G1" xr:uid="{00000000-0002-0000-0600-00000B000000}"/>
    <dataValidation allowBlank="1" showInputMessage="1" showErrorMessage="1" promptTitle="Interview" prompt="Scoped 'interview' test procedure to validate assessment objective" sqref="F1" xr:uid="{00000000-0002-0000-0600-00000C000000}"/>
    <dataValidation allowBlank="1" showInputMessage="1" showErrorMessage="1" promptTitle="Examine" prompt="Scoped 'examine' test procedure to validate assessment objective" sqref="E1" xr:uid="{00000000-0002-0000-0600-00000D000000}"/>
    <dataValidation allowBlank="1" showInputMessage="1" showErrorMessage="1" promptTitle="Control Name" prompt="Associated control name from NIST SP 800-53 Rev 4" sqref="A1" xr:uid="{00000000-0002-0000-0600-00000E000000}"/>
    <dataValidation allowBlank="1" showInputMessage="1" showErrorMessage="1" promptTitle="Control ID" prompt="Associated control ID from NIST SP 800-53 Rev 4" sqref="B1" xr:uid="{00000000-0002-0000-0600-00000F000000}"/>
    <dataValidation allowBlank="1" showInputMessage="1" showErrorMessage="1" promptTitle="Assessment Procedure" prompt="Associated assessment procedure ID from NIST SP 800-53A Rev 4" sqref="C1" xr:uid="{00000000-0002-0000-0600-000010000000}"/>
    <dataValidation allowBlank="1" showInputMessage="1" showErrorMessage="1" promptTitle="Assessment Objective" prompt="Associated assessment objective from NIST SP 800-53A Rev 4" sqref="D1" xr:uid="{00000000-0002-0000-0600-000011000000}"/>
    <dataValidation allowBlank="1" showInputMessage="1" showErrorMessage="1" promptTitle="SSP Imp. Statement Differential" prompt="Does the SSP implementation detail match the technical implementation? Yes or No" sqref="Q1" xr:uid="{00000000-0002-0000-0600-000017000000}"/>
    <dataValidation type="list" allowBlank="1" showInputMessage="1" showErrorMessage="1" sqref="L2:M1048576 U2:U1048576" xr:uid="{00000000-0002-0000-0600-000012000000}">
      <formula1>"High,Moderate,Low"</formula1>
    </dataValidation>
    <dataValidation type="list" allowBlank="1" showInputMessage="1" showErrorMessage="1" sqref="J2:J1048576" xr:uid="{00000000-0002-0000-0600-000013000000}">
      <formula1>"Satisfied,Other Than Satisfied"</formula1>
    </dataValidation>
    <dataValidation type="list" allowBlank="1" showInputMessage="1" showErrorMessage="1" sqref="T2:T1048576" xr:uid="{00000000-0002-0000-0600-000014000000}">
      <formula1>"Satisfied, Other Than Satisfied"</formula1>
    </dataValidation>
    <dataValidation type="list" allowBlank="1" showInputMessage="1" showErrorMessage="1" sqref="I2:I1048576" xr:uid="{00000000-0002-0000-0600-000015000000}">
      <formula1>"Implemented,Partially Implemented,Planned,Alternative Implementation,Not Applicable"</formula1>
    </dataValidation>
    <dataValidation type="list" allowBlank="1" showInputMessage="1" showErrorMessage="1" sqref="Q2:Q1048576" xr:uid="{00000000-0002-0000-0600-000016000000}">
      <formula1>"Yes,No"</formula1>
    </dataValidation>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U47"/>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45" customWidth="1"/>
    <col min="2" max="2" width="8.88671875" style="46" customWidth="1"/>
    <col min="3" max="3" width="16.88671875" style="45" customWidth="1"/>
    <col min="4" max="4" width="43.44140625" style="45" customWidth="1"/>
    <col min="5" max="7" width="30.88671875" style="45" customWidth="1"/>
    <col min="8" max="8" width="55.88671875" style="45" customWidth="1"/>
    <col min="9" max="10" width="19.6640625" style="47" customWidth="1"/>
    <col min="11" max="11" width="26.5546875" style="47" customWidth="1"/>
    <col min="12" max="13" width="15.88671875" style="47" customWidth="1"/>
    <col min="14" max="14" width="15.88671875" style="48" customWidth="1"/>
    <col min="15" max="16" width="26.5546875" style="45" customWidth="1"/>
    <col min="17" max="17" width="18.5546875" style="47" customWidth="1"/>
    <col min="18" max="18" width="21" style="45" customWidth="1"/>
    <col min="19" max="19" width="5.44140625" style="31" customWidth="1"/>
    <col min="20" max="20" width="19.44140625" style="45" customWidth="1"/>
    <col min="21" max="21" width="14.44140625" style="45" customWidth="1"/>
    <col min="22" max="24" width="9" style="45"/>
    <col min="25" max="25" width="7.88671875" style="45" customWidth="1"/>
    <col min="26" max="16384" width="9" style="45"/>
  </cols>
  <sheetData>
    <row r="1" spans="1:21" s="43" customFormat="1" ht="41.4" x14ac:dyDescent="0.3">
      <c r="A1" s="155" t="s">
        <v>277</v>
      </c>
      <c r="B1" s="148" t="s">
        <v>298</v>
      </c>
      <c r="C1" s="155" t="s">
        <v>0</v>
      </c>
      <c r="D1" s="155" t="s">
        <v>1</v>
      </c>
      <c r="E1" s="155" t="s">
        <v>10</v>
      </c>
      <c r="F1" s="155" t="s">
        <v>11</v>
      </c>
      <c r="G1" s="155" t="s">
        <v>12</v>
      </c>
      <c r="H1" s="155" t="s">
        <v>2</v>
      </c>
      <c r="I1" s="155" t="s">
        <v>3</v>
      </c>
      <c r="J1" s="155" t="s">
        <v>23</v>
      </c>
      <c r="K1" s="155" t="s">
        <v>28</v>
      </c>
      <c r="L1" s="155" t="s">
        <v>24</v>
      </c>
      <c r="M1" s="155" t="s">
        <v>25</v>
      </c>
      <c r="N1" s="156" t="s">
        <v>26</v>
      </c>
      <c r="O1" s="155" t="s">
        <v>27</v>
      </c>
      <c r="P1" s="155" t="s">
        <v>4</v>
      </c>
      <c r="Q1" s="152" t="s">
        <v>1981</v>
      </c>
      <c r="R1" s="155" t="s">
        <v>5</v>
      </c>
      <c r="S1" s="152"/>
      <c r="T1" s="155" t="s">
        <v>30</v>
      </c>
      <c r="U1" s="155" t="s">
        <v>29</v>
      </c>
    </row>
    <row r="2" spans="1:21" s="59" customFormat="1" ht="151.80000000000001" x14ac:dyDescent="0.3">
      <c r="A2" s="173" t="s">
        <v>809</v>
      </c>
      <c r="B2" s="60" t="s">
        <v>116</v>
      </c>
      <c r="C2" s="61" t="s">
        <v>810</v>
      </c>
      <c r="D2" s="61" t="s">
        <v>1697</v>
      </c>
      <c r="E2" s="87" t="s">
        <v>1698</v>
      </c>
      <c r="F2" s="88"/>
      <c r="G2" s="88"/>
      <c r="H2" s="56"/>
      <c r="I2" s="82"/>
      <c r="J2" s="82"/>
      <c r="K2" s="57"/>
      <c r="L2" s="82"/>
      <c r="M2" s="82"/>
      <c r="N2" s="58" t="str">
        <f>IF(OR(L2="",M2=""),"",
IF(OR(L2="Low",M2="Low"),"Low",
IF(OR(L2="Moderate",M2="Moderate"),"Moderate",
"High")))</f>
        <v/>
      </c>
      <c r="O2" s="57"/>
      <c r="P2" s="57"/>
      <c r="Q2" s="82"/>
      <c r="R2" s="57"/>
      <c r="S2" s="12"/>
      <c r="T2" s="57"/>
      <c r="U2" s="57"/>
    </row>
    <row r="3" spans="1:21" s="59" customFormat="1" ht="69" x14ac:dyDescent="0.3">
      <c r="A3" s="173"/>
      <c r="B3" s="60" t="s">
        <v>116</v>
      </c>
      <c r="C3" s="61" t="s">
        <v>811</v>
      </c>
      <c r="D3" s="61" t="s">
        <v>1699</v>
      </c>
      <c r="E3" s="87" t="s">
        <v>1698</v>
      </c>
      <c r="F3" s="88"/>
      <c r="G3" s="88"/>
      <c r="H3" s="56"/>
      <c r="I3" s="82"/>
      <c r="J3" s="82"/>
      <c r="K3" s="57"/>
      <c r="L3" s="82"/>
      <c r="M3" s="82"/>
      <c r="N3" s="58" t="str">
        <f t="shared" ref="N3:N38" si="0">IF(OR(L3="",M3=""),"",
IF(OR(L3="Low",M3="Low"),"Low",
IF(OR(L3="Moderate",M3="Moderate"),"Moderate",
"High")))</f>
        <v/>
      </c>
      <c r="O3" s="57"/>
      <c r="P3" s="57"/>
      <c r="Q3" s="82"/>
      <c r="R3" s="57"/>
      <c r="S3" s="12"/>
      <c r="T3" s="57"/>
      <c r="U3" s="57"/>
    </row>
    <row r="4" spans="1:21" s="59" customFormat="1" ht="55.2" x14ac:dyDescent="0.3">
      <c r="A4" s="173"/>
      <c r="B4" s="60" t="s">
        <v>116</v>
      </c>
      <c r="C4" s="61" t="s">
        <v>812</v>
      </c>
      <c r="D4" s="61" t="s">
        <v>1700</v>
      </c>
      <c r="E4" s="87" t="s">
        <v>1698</v>
      </c>
      <c r="F4" s="87" t="s">
        <v>1701</v>
      </c>
      <c r="G4" s="88"/>
      <c r="H4" s="56"/>
      <c r="I4" s="82"/>
      <c r="J4" s="82"/>
      <c r="K4" s="57"/>
      <c r="L4" s="82"/>
      <c r="M4" s="82"/>
      <c r="N4" s="58" t="str">
        <f t="shared" si="0"/>
        <v/>
      </c>
      <c r="O4" s="57"/>
      <c r="P4" s="57"/>
      <c r="Q4" s="82"/>
      <c r="R4" s="57"/>
      <c r="S4" s="12"/>
      <c r="T4" s="57"/>
      <c r="U4" s="57"/>
    </row>
    <row r="5" spans="1:21" s="59" customFormat="1" ht="69" x14ac:dyDescent="0.3">
      <c r="A5" s="173"/>
      <c r="B5" s="60" t="s">
        <v>116</v>
      </c>
      <c r="C5" s="61" t="s">
        <v>1702</v>
      </c>
      <c r="D5" s="61" t="s">
        <v>1703</v>
      </c>
      <c r="E5" s="87" t="s">
        <v>1698</v>
      </c>
      <c r="F5" s="88"/>
      <c r="G5" s="88"/>
      <c r="H5" s="56"/>
      <c r="I5" s="82"/>
      <c r="J5" s="82"/>
      <c r="K5" s="57"/>
      <c r="L5" s="82"/>
      <c r="M5" s="82"/>
      <c r="N5" s="58" t="str">
        <f t="shared" si="0"/>
        <v/>
      </c>
      <c r="O5" s="57"/>
      <c r="P5" s="57"/>
      <c r="Q5" s="82"/>
      <c r="R5" s="57"/>
      <c r="S5" s="12"/>
      <c r="T5" s="57"/>
      <c r="U5" s="57"/>
    </row>
    <row r="6" spans="1:21" s="59" customFormat="1" ht="41.4" x14ac:dyDescent="0.3">
      <c r="A6" s="173"/>
      <c r="B6" s="60" t="s">
        <v>116</v>
      </c>
      <c r="C6" s="61" t="s">
        <v>813</v>
      </c>
      <c r="D6" s="61" t="s">
        <v>463</v>
      </c>
      <c r="E6" s="87" t="s">
        <v>1698</v>
      </c>
      <c r="F6" s="88"/>
      <c r="G6" s="88"/>
      <c r="H6" s="56"/>
      <c r="I6" s="82"/>
      <c r="J6" s="82"/>
      <c r="K6" s="57"/>
      <c r="L6" s="82"/>
      <c r="M6" s="82"/>
      <c r="N6" s="58" t="str">
        <f t="shared" si="0"/>
        <v/>
      </c>
      <c r="O6" s="57"/>
      <c r="P6" s="57"/>
      <c r="Q6" s="82"/>
      <c r="R6" s="57"/>
      <c r="S6" s="12"/>
      <c r="T6" s="57"/>
      <c r="U6" s="57"/>
    </row>
    <row r="7" spans="1:21" s="59" customFormat="1" ht="55.2" x14ac:dyDescent="0.3">
      <c r="A7" s="173"/>
      <c r="B7" s="60" t="s">
        <v>116</v>
      </c>
      <c r="C7" s="61" t="s">
        <v>814</v>
      </c>
      <c r="D7" s="61" t="s">
        <v>465</v>
      </c>
      <c r="E7" s="87" t="s">
        <v>1698</v>
      </c>
      <c r="F7" s="87" t="s">
        <v>1701</v>
      </c>
      <c r="G7" s="88"/>
      <c r="H7" s="56"/>
      <c r="I7" s="82"/>
      <c r="J7" s="82"/>
      <c r="K7" s="57"/>
      <c r="L7" s="82"/>
      <c r="M7" s="82"/>
      <c r="N7" s="58" t="str">
        <f t="shared" si="0"/>
        <v/>
      </c>
      <c r="O7" s="57"/>
      <c r="P7" s="57"/>
      <c r="Q7" s="82"/>
      <c r="R7" s="57"/>
      <c r="S7" s="12"/>
      <c r="T7" s="57"/>
      <c r="U7" s="57"/>
    </row>
    <row r="8" spans="1:21" s="59" customFormat="1" ht="41.4" x14ac:dyDescent="0.3">
      <c r="A8" s="173"/>
      <c r="B8" s="60" t="s">
        <v>116</v>
      </c>
      <c r="C8" s="61" t="s">
        <v>815</v>
      </c>
      <c r="D8" s="61" t="s">
        <v>1704</v>
      </c>
      <c r="E8" s="87" t="s">
        <v>1698</v>
      </c>
      <c r="F8" s="88"/>
      <c r="G8" s="88"/>
      <c r="H8" s="56"/>
      <c r="I8" s="82"/>
      <c r="J8" s="82"/>
      <c r="K8" s="57"/>
      <c r="L8" s="82"/>
      <c r="M8" s="82"/>
      <c r="N8" s="58" t="str">
        <f t="shared" si="0"/>
        <v/>
      </c>
      <c r="O8" s="57"/>
      <c r="P8" s="57"/>
      <c r="Q8" s="82"/>
      <c r="R8" s="57"/>
      <c r="S8" s="12"/>
      <c r="T8" s="57"/>
      <c r="U8" s="57"/>
    </row>
    <row r="9" spans="1:21" s="59" customFormat="1" ht="55.2" x14ac:dyDescent="0.3">
      <c r="A9" s="173"/>
      <c r="B9" s="60" t="s">
        <v>116</v>
      </c>
      <c r="C9" s="61" t="s">
        <v>816</v>
      </c>
      <c r="D9" s="61" t="s">
        <v>1705</v>
      </c>
      <c r="E9" s="87" t="s">
        <v>1698</v>
      </c>
      <c r="F9" s="88"/>
      <c r="G9" s="88"/>
      <c r="H9" s="56"/>
      <c r="I9" s="82"/>
      <c r="J9" s="82"/>
      <c r="K9" s="82"/>
      <c r="L9" s="82"/>
      <c r="M9" s="82"/>
      <c r="N9" s="58" t="str">
        <f t="shared" si="0"/>
        <v/>
      </c>
      <c r="O9" s="57"/>
      <c r="P9" s="57"/>
      <c r="Q9" s="82"/>
      <c r="R9" s="57"/>
      <c r="S9" s="12"/>
      <c r="T9" s="57"/>
      <c r="U9" s="82"/>
    </row>
    <row r="10" spans="1:21" s="59" customFormat="1" ht="41.4" x14ac:dyDescent="0.3">
      <c r="A10" s="173"/>
      <c r="B10" s="60" t="s">
        <v>116</v>
      </c>
      <c r="C10" s="61" t="s">
        <v>817</v>
      </c>
      <c r="D10" s="61" t="s">
        <v>1706</v>
      </c>
      <c r="E10" s="87" t="s">
        <v>1698</v>
      </c>
      <c r="F10" s="88"/>
      <c r="G10" s="88"/>
      <c r="H10" s="56"/>
      <c r="I10" s="82"/>
      <c r="J10" s="82"/>
      <c r="K10" s="82"/>
      <c r="L10" s="82"/>
      <c r="M10" s="82"/>
      <c r="N10" s="58" t="str">
        <f t="shared" si="0"/>
        <v/>
      </c>
      <c r="O10" s="57"/>
      <c r="P10" s="57"/>
      <c r="Q10" s="82"/>
      <c r="R10" s="57"/>
      <c r="S10" s="12"/>
      <c r="T10" s="57"/>
      <c r="U10" s="82"/>
    </row>
    <row r="11" spans="1:21" s="59" customFormat="1" ht="55.2" x14ac:dyDescent="0.3">
      <c r="A11" s="173"/>
      <c r="B11" s="60" t="s">
        <v>116</v>
      </c>
      <c r="C11" s="61" t="s">
        <v>818</v>
      </c>
      <c r="D11" s="61" t="s">
        <v>1707</v>
      </c>
      <c r="E11" s="87" t="s">
        <v>1698</v>
      </c>
      <c r="F11" s="88"/>
      <c r="G11" s="88"/>
      <c r="H11" s="56"/>
      <c r="I11" s="82"/>
      <c r="J11" s="82"/>
      <c r="K11" s="82"/>
      <c r="L11" s="82"/>
      <c r="M11" s="82"/>
      <c r="N11" s="58" t="str">
        <f t="shared" si="0"/>
        <v/>
      </c>
      <c r="O11" s="57"/>
      <c r="P11" s="57"/>
      <c r="Q11" s="82"/>
      <c r="R11" s="57"/>
      <c r="S11" s="12"/>
      <c r="T11" s="57"/>
      <c r="U11" s="82"/>
    </row>
    <row r="12" spans="1:21" s="59" customFormat="1" ht="96.6" x14ac:dyDescent="0.3">
      <c r="A12" s="170" t="s">
        <v>119</v>
      </c>
      <c r="B12" s="60" t="s">
        <v>118</v>
      </c>
      <c r="C12" s="61" t="s">
        <v>1708</v>
      </c>
      <c r="D12" s="61" t="s">
        <v>1709</v>
      </c>
      <c r="E12" s="87" t="s">
        <v>1710</v>
      </c>
      <c r="F12" s="88"/>
      <c r="G12" s="88"/>
      <c r="H12" s="57"/>
      <c r="I12" s="82"/>
      <c r="J12" s="82"/>
      <c r="K12" s="82"/>
      <c r="L12" s="82"/>
      <c r="M12" s="82"/>
      <c r="N12" s="58" t="str">
        <f t="shared" si="0"/>
        <v/>
      </c>
      <c r="O12" s="57"/>
      <c r="P12" s="57"/>
      <c r="Q12" s="82"/>
      <c r="R12" s="57"/>
      <c r="S12" s="74"/>
      <c r="T12" s="57"/>
      <c r="U12" s="57"/>
    </row>
    <row r="13" spans="1:21" s="59" customFormat="1" ht="96.6" x14ac:dyDescent="0.3">
      <c r="A13" s="172"/>
      <c r="B13" s="60" t="s">
        <v>118</v>
      </c>
      <c r="C13" s="61" t="s">
        <v>1711</v>
      </c>
      <c r="D13" s="61" t="s">
        <v>1891</v>
      </c>
      <c r="E13" s="87" t="s">
        <v>1710</v>
      </c>
      <c r="F13" s="88"/>
      <c r="G13" s="88"/>
      <c r="H13" s="57"/>
      <c r="I13" s="82"/>
      <c r="J13" s="82"/>
      <c r="K13" s="82"/>
      <c r="L13" s="82"/>
      <c r="M13" s="82"/>
      <c r="N13" s="58" t="str">
        <f t="shared" si="0"/>
        <v/>
      </c>
      <c r="O13" s="57"/>
      <c r="P13" s="57"/>
      <c r="Q13" s="82"/>
      <c r="R13" s="57"/>
      <c r="S13" s="74"/>
      <c r="T13" s="57"/>
      <c r="U13" s="57"/>
    </row>
    <row r="14" spans="1:21" s="59" customFormat="1" ht="110.4" x14ac:dyDescent="0.3">
      <c r="A14" s="172"/>
      <c r="B14" s="60" t="s">
        <v>118</v>
      </c>
      <c r="C14" s="61" t="s">
        <v>1712</v>
      </c>
      <c r="D14" s="61" t="s">
        <v>1892</v>
      </c>
      <c r="E14" s="87" t="s">
        <v>1710</v>
      </c>
      <c r="F14" s="88"/>
      <c r="G14" s="88"/>
      <c r="H14" s="57"/>
      <c r="I14" s="82"/>
      <c r="J14" s="82"/>
      <c r="K14" s="82"/>
      <c r="L14" s="82"/>
      <c r="M14" s="82"/>
      <c r="N14" s="58" t="str">
        <f t="shared" si="0"/>
        <v/>
      </c>
      <c r="O14" s="57"/>
      <c r="P14" s="57"/>
      <c r="Q14" s="82"/>
      <c r="R14" s="57"/>
      <c r="S14" s="74"/>
      <c r="T14" s="57"/>
      <c r="U14" s="57"/>
    </row>
    <row r="15" spans="1:21" s="59" customFormat="1" ht="96.6" x14ac:dyDescent="0.3">
      <c r="A15" s="172"/>
      <c r="B15" s="60" t="s">
        <v>118</v>
      </c>
      <c r="C15" s="61" t="s">
        <v>1713</v>
      </c>
      <c r="D15" s="61" t="s">
        <v>1893</v>
      </c>
      <c r="E15" s="87" t="s">
        <v>1710</v>
      </c>
      <c r="F15" s="88"/>
      <c r="G15" s="88"/>
      <c r="H15" s="57"/>
      <c r="I15" s="82"/>
      <c r="J15" s="82"/>
      <c r="K15" s="82"/>
      <c r="L15" s="82"/>
      <c r="M15" s="82"/>
      <c r="N15" s="58" t="str">
        <f t="shared" si="0"/>
        <v/>
      </c>
      <c r="O15" s="57"/>
      <c r="P15" s="57"/>
      <c r="Q15" s="82"/>
      <c r="R15" s="57"/>
      <c r="S15" s="74"/>
      <c r="T15" s="57"/>
      <c r="U15" s="57"/>
    </row>
    <row r="16" spans="1:21" s="59" customFormat="1" ht="96.6" x14ac:dyDescent="0.3">
      <c r="A16" s="172"/>
      <c r="B16" s="60" t="s">
        <v>118</v>
      </c>
      <c r="C16" s="61" t="s">
        <v>1714</v>
      </c>
      <c r="D16" s="61" t="s">
        <v>1894</v>
      </c>
      <c r="E16" s="87" t="s">
        <v>1710</v>
      </c>
      <c r="F16" s="88"/>
      <c r="G16" s="88"/>
      <c r="H16" s="57"/>
      <c r="I16" s="82"/>
      <c r="J16" s="82"/>
      <c r="K16" s="82"/>
      <c r="L16" s="82"/>
      <c r="M16" s="82"/>
      <c r="N16" s="58" t="str">
        <f t="shared" si="0"/>
        <v/>
      </c>
      <c r="O16" s="57"/>
      <c r="P16" s="57"/>
      <c r="Q16" s="82"/>
      <c r="R16" s="57"/>
      <c r="S16" s="74"/>
      <c r="T16" s="57"/>
      <c r="U16" s="57"/>
    </row>
    <row r="17" spans="1:21" s="59" customFormat="1" ht="96.6" x14ac:dyDescent="0.3">
      <c r="A17" s="172"/>
      <c r="B17" s="60" t="s">
        <v>118</v>
      </c>
      <c r="C17" s="61" t="s">
        <v>1715</v>
      </c>
      <c r="D17" s="61" t="s">
        <v>1895</v>
      </c>
      <c r="E17" s="87" t="s">
        <v>1710</v>
      </c>
      <c r="F17" s="88"/>
      <c r="G17" s="88"/>
      <c r="H17" s="57"/>
      <c r="I17" s="82"/>
      <c r="J17" s="82"/>
      <c r="K17" s="82"/>
      <c r="L17" s="82"/>
      <c r="M17" s="82"/>
      <c r="N17" s="58" t="str">
        <f t="shared" si="0"/>
        <v/>
      </c>
      <c r="O17" s="57"/>
      <c r="P17" s="57"/>
      <c r="Q17" s="82"/>
      <c r="R17" s="57"/>
      <c r="S17" s="74"/>
      <c r="T17" s="57"/>
      <c r="U17" s="57"/>
    </row>
    <row r="18" spans="1:21" s="59" customFormat="1" ht="96.6" x14ac:dyDescent="0.3">
      <c r="A18" s="172"/>
      <c r="B18" s="60" t="s">
        <v>118</v>
      </c>
      <c r="C18" s="61" t="s">
        <v>1716</v>
      </c>
      <c r="D18" s="61" t="s">
        <v>1896</v>
      </c>
      <c r="E18" s="87" t="s">
        <v>1710</v>
      </c>
      <c r="F18" s="88"/>
      <c r="G18" s="88"/>
      <c r="H18" s="57"/>
      <c r="I18" s="82"/>
      <c r="J18" s="82"/>
      <c r="K18" s="82"/>
      <c r="L18" s="82"/>
      <c r="M18" s="82"/>
      <c r="N18" s="58" t="str">
        <f t="shared" si="0"/>
        <v/>
      </c>
      <c r="O18" s="57"/>
      <c r="P18" s="57"/>
      <c r="Q18" s="82"/>
      <c r="R18" s="57"/>
      <c r="S18" s="74"/>
      <c r="T18" s="57"/>
      <c r="U18" s="57"/>
    </row>
    <row r="19" spans="1:21" s="59" customFormat="1" ht="96.6" x14ac:dyDescent="0.3">
      <c r="A19" s="172"/>
      <c r="B19" s="60" t="s">
        <v>118</v>
      </c>
      <c r="C19" s="61" t="s">
        <v>1717</v>
      </c>
      <c r="D19" s="61" t="s">
        <v>1718</v>
      </c>
      <c r="E19" s="87" t="s">
        <v>1710</v>
      </c>
      <c r="F19" s="88"/>
      <c r="G19" s="88"/>
      <c r="H19" s="57"/>
      <c r="I19" s="82"/>
      <c r="J19" s="82"/>
      <c r="K19" s="82"/>
      <c r="L19" s="82"/>
      <c r="M19" s="82"/>
      <c r="N19" s="58" t="str">
        <f t="shared" si="0"/>
        <v/>
      </c>
      <c r="O19" s="57"/>
      <c r="P19" s="57"/>
      <c r="Q19" s="82"/>
      <c r="R19" s="57"/>
      <c r="S19" s="74"/>
      <c r="T19" s="57"/>
      <c r="U19" s="57"/>
    </row>
    <row r="20" spans="1:21" s="59" customFormat="1" ht="96.6" x14ac:dyDescent="0.3">
      <c r="A20" s="172"/>
      <c r="B20" s="60" t="s">
        <v>118</v>
      </c>
      <c r="C20" s="61" t="s">
        <v>1719</v>
      </c>
      <c r="D20" s="61" t="s">
        <v>1720</v>
      </c>
      <c r="E20" s="87" t="s">
        <v>1710</v>
      </c>
      <c r="F20" s="87" t="s">
        <v>1721</v>
      </c>
      <c r="G20" s="88"/>
      <c r="H20" s="57"/>
      <c r="I20" s="82"/>
      <c r="J20" s="82"/>
      <c r="K20" s="82"/>
      <c r="L20" s="82"/>
      <c r="M20" s="82"/>
      <c r="N20" s="58" t="str">
        <f t="shared" si="0"/>
        <v/>
      </c>
      <c r="O20" s="57"/>
      <c r="P20" s="57"/>
      <c r="Q20" s="82"/>
      <c r="R20" s="57"/>
      <c r="S20" s="74"/>
      <c r="T20" s="57"/>
      <c r="U20" s="57"/>
    </row>
    <row r="21" spans="1:21" s="59" customFormat="1" ht="96.6" x14ac:dyDescent="0.3">
      <c r="A21" s="172"/>
      <c r="B21" s="60" t="s">
        <v>118</v>
      </c>
      <c r="C21" s="61" t="s">
        <v>1722</v>
      </c>
      <c r="D21" s="61" t="s">
        <v>1897</v>
      </c>
      <c r="E21" s="87" t="s">
        <v>1710</v>
      </c>
      <c r="F21" s="87" t="s">
        <v>1721</v>
      </c>
      <c r="G21" s="88"/>
      <c r="H21" s="57"/>
      <c r="I21" s="82"/>
      <c r="J21" s="82"/>
      <c r="K21" s="82"/>
      <c r="L21" s="82"/>
      <c r="M21" s="82"/>
      <c r="N21" s="58" t="str">
        <f t="shared" si="0"/>
        <v/>
      </c>
      <c r="O21" s="57"/>
      <c r="P21" s="57"/>
      <c r="Q21" s="82"/>
      <c r="R21" s="57"/>
      <c r="S21" s="74"/>
      <c r="T21" s="57"/>
      <c r="U21" s="57"/>
    </row>
    <row r="22" spans="1:21" s="59" customFormat="1" ht="96.6" x14ac:dyDescent="0.3">
      <c r="A22" s="172"/>
      <c r="B22" s="60" t="s">
        <v>118</v>
      </c>
      <c r="C22" s="61" t="s">
        <v>1723</v>
      </c>
      <c r="D22" s="61" t="s">
        <v>1724</v>
      </c>
      <c r="E22" s="87" t="s">
        <v>1710</v>
      </c>
      <c r="F22" s="88"/>
      <c r="G22" s="88"/>
      <c r="H22" s="57"/>
      <c r="I22" s="82"/>
      <c r="J22" s="82"/>
      <c r="K22" s="82"/>
      <c r="L22" s="82"/>
      <c r="M22" s="82"/>
      <c r="N22" s="58" t="str">
        <f t="shared" si="0"/>
        <v/>
      </c>
      <c r="O22" s="57"/>
      <c r="P22" s="57"/>
      <c r="Q22" s="82"/>
      <c r="R22" s="57"/>
      <c r="S22" s="74"/>
      <c r="T22" s="57"/>
      <c r="U22" s="57"/>
    </row>
    <row r="23" spans="1:21" s="59" customFormat="1" ht="96.6" x14ac:dyDescent="0.3">
      <c r="A23" s="172"/>
      <c r="B23" s="60" t="s">
        <v>118</v>
      </c>
      <c r="C23" s="61" t="s">
        <v>1725</v>
      </c>
      <c r="D23" s="61" t="s">
        <v>1726</v>
      </c>
      <c r="E23" s="87" t="s">
        <v>1710</v>
      </c>
      <c r="F23" s="88"/>
      <c r="G23" s="88"/>
      <c r="H23" s="57"/>
      <c r="I23" s="82"/>
      <c r="J23" s="82"/>
      <c r="K23" s="82"/>
      <c r="L23" s="82"/>
      <c r="M23" s="82"/>
      <c r="N23" s="58" t="str">
        <f t="shared" si="0"/>
        <v/>
      </c>
      <c r="O23" s="57"/>
      <c r="P23" s="57"/>
      <c r="Q23" s="82"/>
      <c r="R23" s="57"/>
      <c r="S23" s="74"/>
      <c r="T23" s="57"/>
      <c r="U23" s="57"/>
    </row>
    <row r="24" spans="1:21" s="59" customFormat="1" ht="96.6" x14ac:dyDescent="0.3">
      <c r="A24" s="172"/>
      <c r="B24" s="60" t="s">
        <v>118</v>
      </c>
      <c r="C24" s="61" t="s">
        <v>1727</v>
      </c>
      <c r="D24" s="61" t="s">
        <v>1898</v>
      </c>
      <c r="E24" s="88"/>
      <c r="F24" s="88"/>
      <c r="G24" s="87" t="s">
        <v>1728</v>
      </c>
      <c r="H24" s="57"/>
      <c r="I24" s="82"/>
      <c r="J24" s="82"/>
      <c r="K24" s="82"/>
      <c r="L24" s="82"/>
      <c r="M24" s="82"/>
      <c r="N24" s="58" t="str">
        <f t="shared" si="0"/>
        <v/>
      </c>
      <c r="O24" s="57"/>
      <c r="P24" s="57"/>
      <c r="Q24" s="82"/>
      <c r="R24" s="57"/>
      <c r="S24" s="74"/>
      <c r="T24" s="57"/>
      <c r="U24" s="57"/>
    </row>
    <row r="25" spans="1:21" s="59" customFormat="1" ht="96.6" x14ac:dyDescent="0.3">
      <c r="A25" s="172"/>
      <c r="B25" s="60" t="s">
        <v>118</v>
      </c>
      <c r="C25" s="61" t="s">
        <v>1729</v>
      </c>
      <c r="D25" s="61" t="s">
        <v>1899</v>
      </c>
      <c r="E25" s="88"/>
      <c r="F25" s="88"/>
      <c r="G25" s="87" t="s">
        <v>1728</v>
      </c>
      <c r="H25" s="57"/>
      <c r="I25" s="82"/>
      <c r="J25" s="82"/>
      <c r="K25" s="82"/>
      <c r="L25" s="82"/>
      <c r="M25" s="82"/>
      <c r="N25" s="58" t="str">
        <f t="shared" si="0"/>
        <v/>
      </c>
      <c r="O25" s="57"/>
      <c r="P25" s="57"/>
      <c r="Q25" s="82"/>
      <c r="R25" s="57"/>
      <c r="S25" s="74"/>
      <c r="T25" s="57"/>
      <c r="U25" s="57"/>
    </row>
    <row r="26" spans="1:21" s="59" customFormat="1" ht="96.6" x14ac:dyDescent="0.3">
      <c r="A26" s="172"/>
      <c r="B26" s="60" t="s">
        <v>118</v>
      </c>
      <c r="C26" s="61" t="s">
        <v>1730</v>
      </c>
      <c r="D26" s="61" t="s">
        <v>1731</v>
      </c>
      <c r="E26" s="87" t="s">
        <v>1710</v>
      </c>
      <c r="F26" s="88"/>
      <c r="G26" s="88"/>
      <c r="H26" s="57"/>
      <c r="I26" s="82"/>
      <c r="J26" s="82"/>
      <c r="K26" s="82"/>
      <c r="L26" s="82"/>
      <c r="M26" s="82"/>
      <c r="N26" s="58" t="str">
        <f t="shared" si="0"/>
        <v/>
      </c>
      <c r="O26" s="57"/>
      <c r="P26" s="57"/>
      <c r="Q26" s="82"/>
      <c r="R26" s="57"/>
      <c r="S26" s="74"/>
      <c r="T26" s="57"/>
      <c r="U26" s="57"/>
    </row>
    <row r="27" spans="1:21" s="59" customFormat="1" ht="96.6" x14ac:dyDescent="0.3">
      <c r="A27" s="172"/>
      <c r="B27" s="60" t="s">
        <v>118</v>
      </c>
      <c r="C27" s="61" t="s">
        <v>1732</v>
      </c>
      <c r="D27" s="61" t="s">
        <v>1733</v>
      </c>
      <c r="E27" s="87" t="s">
        <v>1710</v>
      </c>
      <c r="F27" s="87" t="s">
        <v>1721</v>
      </c>
      <c r="G27" s="88"/>
      <c r="H27" s="57"/>
      <c r="I27" s="82"/>
      <c r="J27" s="82"/>
      <c r="K27" s="82"/>
      <c r="L27" s="82"/>
      <c r="M27" s="82"/>
      <c r="N27" s="58" t="str">
        <f t="shared" si="0"/>
        <v/>
      </c>
      <c r="O27" s="57"/>
      <c r="P27" s="57"/>
      <c r="Q27" s="82"/>
      <c r="R27" s="57"/>
      <c r="S27" s="74"/>
      <c r="T27" s="57"/>
      <c r="U27" s="57"/>
    </row>
    <row r="28" spans="1:21" s="59" customFormat="1" ht="96.6" x14ac:dyDescent="0.3">
      <c r="A28" s="171"/>
      <c r="B28" s="60" t="s">
        <v>118</v>
      </c>
      <c r="C28" s="61" t="s">
        <v>1734</v>
      </c>
      <c r="D28" s="61" t="s">
        <v>1735</v>
      </c>
      <c r="E28" s="88"/>
      <c r="F28" s="88"/>
      <c r="G28" s="87" t="s">
        <v>1728</v>
      </c>
      <c r="H28" s="57"/>
      <c r="I28" s="82"/>
      <c r="J28" s="82"/>
      <c r="K28" s="82"/>
      <c r="L28" s="82"/>
      <c r="M28" s="82"/>
      <c r="N28" s="58" t="str">
        <f t="shared" si="0"/>
        <v/>
      </c>
      <c r="O28" s="57"/>
      <c r="P28" s="57"/>
      <c r="Q28" s="82"/>
      <c r="R28" s="57"/>
      <c r="S28" s="74"/>
      <c r="T28" s="57"/>
      <c r="U28" s="57"/>
    </row>
    <row r="29" spans="1:21" s="59" customFormat="1" ht="110.4" x14ac:dyDescent="0.3">
      <c r="A29" s="170" t="s">
        <v>121</v>
      </c>
      <c r="B29" s="60" t="s">
        <v>120</v>
      </c>
      <c r="C29" s="61" t="s">
        <v>1736</v>
      </c>
      <c r="D29" s="61" t="s">
        <v>1737</v>
      </c>
      <c r="E29" s="87" t="s">
        <v>1738</v>
      </c>
      <c r="F29" s="88"/>
      <c r="G29" s="88"/>
      <c r="H29" s="57"/>
      <c r="I29" s="82"/>
      <c r="J29" s="82"/>
      <c r="K29" s="82"/>
      <c r="L29" s="82"/>
      <c r="M29" s="82"/>
      <c r="N29" s="58" t="str">
        <f t="shared" si="0"/>
        <v/>
      </c>
      <c r="O29" s="57"/>
      <c r="P29" s="57"/>
      <c r="Q29" s="82"/>
      <c r="R29" s="57"/>
      <c r="S29" s="74"/>
      <c r="T29" s="57"/>
      <c r="U29" s="57"/>
    </row>
    <row r="30" spans="1:21" s="59" customFormat="1" ht="82.8" x14ac:dyDescent="0.3">
      <c r="A30" s="172"/>
      <c r="B30" s="60" t="s">
        <v>120</v>
      </c>
      <c r="C30" s="61" t="s">
        <v>1739</v>
      </c>
      <c r="D30" s="61" t="s">
        <v>1740</v>
      </c>
      <c r="E30" s="88"/>
      <c r="F30" s="87" t="s">
        <v>1741</v>
      </c>
      <c r="G30" s="87" t="s">
        <v>819</v>
      </c>
      <c r="H30" s="57"/>
      <c r="I30" s="82"/>
      <c r="J30" s="82"/>
      <c r="K30" s="82"/>
      <c r="L30" s="82"/>
      <c r="M30" s="82"/>
      <c r="N30" s="58" t="str">
        <f t="shared" si="0"/>
        <v/>
      </c>
      <c r="O30" s="57"/>
      <c r="P30" s="57"/>
      <c r="Q30" s="82"/>
      <c r="R30" s="57"/>
      <c r="S30" s="74"/>
      <c r="T30" s="57"/>
      <c r="U30" s="57"/>
    </row>
    <row r="31" spans="1:21" s="59" customFormat="1" ht="82.8" x14ac:dyDescent="0.3">
      <c r="A31" s="172"/>
      <c r="B31" s="60" t="s">
        <v>120</v>
      </c>
      <c r="C31" s="61" t="s">
        <v>820</v>
      </c>
      <c r="D31" s="61" t="s">
        <v>1742</v>
      </c>
      <c r="E31" s="88"/>
      <c r="F31" s="87" t="s">
        <v>1741</v>
      </c>
      <c r="G31" s="87" t="s">
        <v>819</v>
      </c>
      <c r="H31" s="57"/>
      <c r="I31" s="82"/>
      <c r="J31" s="82"/>
      <c r="K31" s="82"/>
      <c r="L31" s="82"/>
      <c r="M31" s="82"/>
      <c r="N31" s="58" t="str">
        <f t="shared" si="0"/>
        <v/>
      </c>
      <c r="O31" s="57"/>
      <c r="P31" s="57"/>
      <c r="Q31" s="82"/>
      <c r="R31" s="57"/>
      <c r="S31" s="74"/>
      <c r="T31" s="57"/>
      <c r="U31" s="57"/>
    </row>
    <row r="32" spans="1:21" s="59" customFormat="1" ht="110.4" x14ac:dyDescent="0.3">
      <c r="A32" s="172"/>
      <c r="B32" s="60" t="s">
        <v>120</v>
      </c>
      <c r="C32" s="61" t="s">
        <v>1743</v>
      </c>
      <c r="D32" s="61" t="s">
        <v>1744</v>
      </c>
      <c r="E32" s="87" t="s">
        <v>1738</v>
      </c>
      <c r="F32" s="88"/>
      <c r="G32" s="88"/>
      <c r="H32" s="57"/>
      <c r="I32" s="82"/>
      <c r="J32" s="82"/>
      <c r="K32" s="82"/>
      <c r="L32" s="82"/>
      <c r="M32" s="82"/>
      <c r="N32" s="58" t="str">
        <f t="shared" si="0"/>
        <v/>
      </c>
      <c r="O32" s="57"/>
      <c r="P32" s="57"/>
      <c r="Q32" s="82"/>
      <c r="R32" s="57"/>
      <c r="S32" s="74"/>
      <c r="T32" s="57"/>
      <c r="U32" s="57"/>
    </row>
    <row r="33" spans="1:21" s="59" customFormat="1" ht="82.8" x14ac:dyDescent="0.3">
      <c r="A33" s="171"/>
      <c r="B33" s="60" t="s">
        <v>120</v>
      </c>
      <c r="C33" s="61" t="s">
        <v>1745</v>
      </c>
      <c r="D33" s="61" t="s">
        <v>1746</v>
      </c>
      <c r="E33" s="88"/>
      <c r="F33" s="87" t="s">
        <v>1741</v>
      </c>
      <c r="G33" s="87" t="s">
        <v>819</v>
      </c>
      <c r="H33" s="57"/>
      <c r="I33" s="82"/>
      <c r="J33" s="82"/>
      <c r="K33" s="82"/>
      <c r="L33" s="82"/>
      <c r="M33" s="82"/>
      <c r="N33" s="58" t="str">
        <f t="shared" si="0"/>
        <v/>
      </c>
      <c r="O33" s="57"/>
      <c r="P33" s="57"/>
      <c r="Q33" s="82"/>
      <c r="R33" s="57"/>
      <c r="S33" s="74"/>
      <c r="T33" s="57"/>
      <c r="U33" s="57"/>
    </row>
    <row r="34" spans="1:21" s="59" customFormat="1" ht="96.6" x14ac:dyDescent="0.3">
      <c r="A34" s="170" t="s">
        <v>123</v>
      </c>
      <c r="B34" s="60" t="s">
        <v>122</v>
      </c>
      <c r="C34" s="61" t="s">
        <v>1747</v>
      </c>
      <c r="D34" s="61" t="s">
        <v>1748</v>
      </c>
      <c r="E34" s="87" t="s">
        <v>1749</v>
      </c>
      <c r="F34" s="88"/>
      <c r="G34" s="88"/>
      <c r="H34" s="57"/>
      <c r="I34" s="82"/>
      <c r="J34" s="82"/>
      <c r="K34" s="82"/>
      <c r="L34" s="82"/>
      <c r="M34" s="82"/>
      <c r="N34" s="58" t="str">
        <f t="shared" si="0"/>
        <v/>
      </c>
      <c r="O34" s="57"/>
      <c r="P34" s="57"/>
      <c r="Q34" s="82"/>
      <c r="R34" s="57"/>
      <c r="S34" s="74"/>
      <c r="T34" s="57"/>
      <c r="U34" s="57"/>
    </row>
    <row r="35" spans="1:21" s="59" customFormat="1" ht="96.6" x14ac:dyDescent="0.3">
      <c r="A35" s="172"/>
      <c r="B35" s="60" t="s">
        <v>122</v>
      </c>
      <c r="C35" s="61" t="s">
        <v>1750</v>
      </c>
      <c r="D35" s="61" t="s">
        <v>1751</v>
      </c>
      <c r="E35" s="87" t="s">
        <v>1749</v>
      </c>
      <c r="F35" s="88"/>
      <c r="G35" s="88"/>
      <c r="H35" s="57"/>
      <c r="I35" s="82"/>
      <c r="J35" s="82"/>
      <c r="K35" s="82"/>
      <c r="L35" s="82"/>
      <c r="M35" s="82"/>
      <c r="N35" s="58" t="str">
        <f t="shared" si="0"/>
        <v/>
      </c>
      <c r="O35" s="57"/>
      <c r="P35" s="57"/>
      <c r="Q35" s="82"/>
      <c r="R35" s="57"/>
      <c r="S35" s="74"/>
      <c r="T35" s="57"/>
      <c r="U35" s="57"/>
    </row>
    <row r="36" spans="1:21" s="59" customFormat="1" ht="82.8" x14ac:dyDescent="0.3">
      <c r="A36" s="172"/>
      <c r="B36" s="60" t="s">
        <v>122</v>
      </c>
      <c r="C36" s="61" t="s">
        <v>1752</v>
      </c>
      <c r="D36" s="61" t="s">
        <v>1753</v>
      </c>
      <c r="E36" s="88"/>
      <c r="F36" s="88"/>
      <c r="G36" s="87" t="s">
        <v>1754</v>
      </c>
      <c r="H36" s="57"/>
      <c r="I36" s="82"/>
      <c r="J36" s="82"/>
      <c r="K36" s="82"/>
      <c r="L36" s="82"/>
      <c r="M36" s="82"/>
      <c r="N36" s="58" t="str">
        <f t="shared" si="0"/>
        <v/>
      </c>
      <c r="O36" s="57"/>
      <c r="P36" s="57"/>
      <c r="Q36" s="82"/>
      <c r="R36" s="57"/>
      <c r="S36" s="74"/>
      <c r="T36" s="57"/>
      <c r="U36" s="57"/>
    </row>
    <row r="37" spans="1:21" s="59" customFormat="1" ht="82.8" x14ac:dyDescent="0.3">
      <c r="A37" s="172"/>
      <c r="B37" s="60" t="s">
        <v>122</v>
      </c>
      <c r="C37" s="61" t="s">
        <v>821</v>
      </c>
      <c r="D37" s="61" t="s">
        <v>1900</v>
      </c>
      <c r="E37" s="88"/>
      <c r="F37" s="87" t="s">
        <v>1755</v>
      </c>
      <c r="G37" s="87" t="s">
        <v>1754</v>
      </c>
      <c r="H37" s="57"/>
      <c r="I37" s="82"/>
      <c r="J37" s="82"/>
      <c r="K37" s="82"/>
      <c r="L37" s="82"/>
      <c r="M37" s="82"/>
      <c r="N37" s="58" t="str">
        <f t="shared" si="0"/>
        <v/>
      </c>
      <c r="O37" s="57"/>
      <c r="P37" s="57"/>
      <c r="Q37" s="82"/>
      <c r="R37" s="57"/>
      <c r="S37" s="74"/>
      <c r="T37" s="57"/>
      <c r="U37" s="57"/>
    </row>
    <row r="38" spans="1:21" s="59" customFormat="1" ht="69" x14ac:dyDescent="0.3">
      <c r="A38" s="171"/>
      <c r="B38" s="60" t="s">
        <v>122</v>
      </c>
      <c r="C38" s="61" t="s">
        <v>822</v>
      </c>
      <c r="D38" s="61" t="s">
        <v>1901</v>
      </c>
      <c r="E38" s="88"/>
      <c r="F38" s="88"/>
      <c r="G38" s="87" t="s">
        <v>1754</v>
      </c>
      <c r="H38" s="57"/>
      <c r="I38" s="82"/>
      <c r="J38" s="82"/>
      <c r="K38" s="82"/>
      <c r="L38" s="82"/>
      <c r="M38" s="82"/>
      <c r="N38" s="58" t="str">
        <f t="shared" si="0"/>
        <v/>
      </c>
      <c r="O38" s="57"/>
      <c r="P38" s="57"/>
      <c r="Q38" s="82"/>
      <c r="R38" s="57"/>
      <c r="S38" s="74"/>
      <c r="T38" s="57"/>
      <c r="U38" s="57"/>
    </row>
    <row r="39" spans="1:21" s="59" customFormat="1" ht="96.6" x14ac:dyDescent="0.3">
      <c r="A39" s="170" t="s">
        <v>125</v>
      </c>
      <c r="B39" s="60" t="s">
        <v>124</v>
      </c>
      <c r="C39" s="61" t="s">
        <v>1756</v>
      </c>
      <c r="D39" s="61" t="s">
        <v>1757</v>
      </c>
      <c r="E39" s="87" t="s">
        <v>1758</v>
      </c>
      <c r="F39" s="88"/>
      <c r="G39" s="88"/>
      <c r="H39" s="57"/>
      <c r="I39" s="82"/>
      <c r="J39" s="82"/>
      <c r="K39" s="82"/>
      <c r="L39" s="82"/>
      <c r="M39" s="82"/>
      <c r="N39" s="58" t="str">
        <f t="shared" ref="N39:N47" si="1">IF(OR(L39="",M39=""),"",
IF(OR(L39="Low",M39="Low"),"Low",
IF(OR(L39="Moderate",M39="Moderate"),"Moderate",
"High")))</f>
        <v/>
      </c>
      <c r="O39" s="57"/>
      <c r="P39" s="57"/>
      <c r="Q39" s="82"/>
      <c r="R39" s="57"/>
      <c r="S39" s="75"/>
      <c r="T39" s="57"/>
      <c r="U39" s="57"/>
    </row>
    <row r="40" spans="1:21" s="59" customFormat="1" ht="69" x14ac:dyDescent="0.3">
      <c r="A40" s="172"/>
      <c r="B40" s="60" t="s">
        <v>124</v>
      </c>
      <c r="C40" s="61" t="s">
        <v>1759</v>
      </c>
      <c r="D40" s="61" t="s">
        <v>1760</v>
      </c>
      <c r="E40" s="88"/>
      <c r="F40" s="88"/>
      <c r="G40" s="87" t="s">
        <v>1761</v>
      </c>
      <c r="H40" s="57"/>
      <c r="I40" s="82"/>
      <c r="J40" s="82"/>
      <c r="K40" s="82"/>
      <c r="L40" s="82"/>
      <c r="M40" s="82"/>
      <c r="N40" s="58" t="str">
        <f t="shared" si="1"/>
        <v/>
      </c>
      <c r="O40" s="57"/>
      <c r="P40" s="57"/>
      <c r="Q40" s="82"/>
      <c r="R40" s="57"/>
      <c r="S40" s="75"/>
      <c r="T40" s="57"/>
      <c r="U40" s="57"/>
    </row>
    <row r="41" spans="1:21" s="59" customFormat="1" ht="96.6" x14ac:dyDescent="0.3">
      <c r="A41" s="172"/>
      <c r="B41" s="60" t="s">
        <v>124</v>
      </c>
      <c r="C41" s="61" t="s">
        <v>1762</v>
      </c>
      <c r="D41" s="61" t="s">
        <v>1763</v>
      </c>
      <c r="E41" s="87" t="s">
        <v>1758</v>
      </c>
      <c r="F41" s="88"/>
      <c r="G41" s="88"/>
      <c r="H41" s="57"/>
      <c r="I41" s="82"/>
      <c r="J41" s="82"/>
      <c r="K41" s="82"/>
      <c r="L41" s="82"/>
      <c r="M41" s="82"/>
      <c r="N41" s="58" t="str">
        <f t="shared" si="1"/>
        <v/>
      </c>
      <c r="O41" s="57"/>
      <c r="P41" s="57"/>
      <c r="Q41" s="82"/>
      <c r="R41" s="57"/>
      <c r="S41" s="75"/>
      <c r="T41" s="57"/>
      <c r="U41" s="57"/>
    </row>
    <row r="42" spans="1:21" s="59" customFormat="1" ht="69" x14ac:dyDescent="0.3">
      <c r="A42" s="172"/>
      <c r="B42" s="60" t="s">
        <v>124</v>
      </c>
      <c r="C42" s="61" t="s">
        <v>1764</v>
      </c>
      <c r="D42" s="61" t="s">
        <v>1765</v>
      </c>
      <c r="E42" s="88"/>
      <c r="F42" s="88"/>
      <c r="G42" s="87" t="s">
        <v>1761</v>
      </c>
      <c r="H42" s="57"/>
      <c r="I42" s="82"/>
      <c r="J42" s="82"/>
      <c r="K42" s="82"/>
      <c r="L42" s="82"/>
      <c r="M42" s="82"/>
      <c r="N42" s="58" t="str">
        <f t="shared" si="1"/>
        <v/>
      </c>
      <c r="O42" s="57"/>
      <c r="P42" s="57"/>
      <c r="Q42" s="82"/>
      <c r="R42" s="57"/>
      <c r="S42" s="75"/>
      <c r="T42" s="57"/>
      <c r="U42" s="57"/>
    </row>
    <row r="43" spans="1:21" s="59" customFormat="1" ht="96.6" x14ac:dyDescent="0.3">
      <c r="A43" s="172"/>
      <c r="B43" s="60" t="s">
        <v>124</v>
      </c>
      <c r="C43" s="61" t="s">
        <v>1766</v>
      </c>
      <c r="D43" s="61" t="s">
        <v>1767</v>
      </c>
      <c r="E43" s="87" t="s">
        <v>1758</v>
      </c>
      <c r="F43" s="88"/>
      <c r="G43" s="88"/>
      <c r="H43" s="57"/>
      <c r="I43" s="82"/>
      <c r="J43" s="82"/>
      <c r="K43" s="82"/>
      <c r="L43" s="82"/>
      <c r="M43" s="82"/>
      <c r="N43" s="58" t="str">
        <f t="shared" si="1"/>
        <v/>
      </c>
      <c r="O43" s="57"/>
      <c r="P43" s="57"/>
      <c r="Q43" s="82"/>
      <c r="R43" s="57"/>
      <c r="S43" s="75"/>
      <c r="T43" s="57"/>
      <c r="U43" s="57"/>
    </row>
    <row r="44" spans="1:21" s="59" customFormat="1" ht="69" x14ac:dyDescent="0.3">
      <c r="A44" s="172"/>
      <c r="B44" s="60" t="s">
        <v>124</v>
      </c>
      <c r="C44" s="61" t="s">
        <v>1768</v>
      </c>
      <c r="D44" s="61" t="s">
        <v>1769</v>
      </c>
      <c r="E44" s="88"/>
      <c r="F44" s="88"/>
      <c r="G44" s="87" t="s">
        <v>1761</v>
      </c>
      <c r="H44" s="57"/>
      <c r="I44" s="82"/>
      <c r="J44" s="82"/>
      <c r="K44" s="82"/>
      <c r="L44" s="82"/>
      <c r="M44" s="82"/>
      <c r="N44" s="58" t="str">
        <f t="shared" si="1"/>
        <v/>
      </c>
      <c r="O44" s="57"/>
      <c r="P44" s="57"/>
      <c r="Q44" s="82"/>
      <c r="R44" s="57"/>
      <c r="S44" s="75"/>
      <c r="T44" s="57"/>
      <c r="U44" s="57"/>
    </row>
    <row r="45" spans="1:21" s="59" customFormat="1" ht="69" x14ac:dyDescent="0.3">
      <c r="A45" s="171"/>
      <c r="B45" s="60" t="s">
        <v>124</v>
      </c>
      <c r="C45" s="61" t="s">
        <v>823</v>
      </c>
      <c r="D45" s="61" t="s">
        <v>1770</v>
      </c>
      <c r="E45" s="88"/>
      <c r="F45" s="87" t="s">
        <v>1771</v>
      </c>
      <c r="G45" s="87" t="s">
        <v>1761</v>
      </c>
      <c r="H45" s="57"/>
      <c r="I45" s="82"/>
      <c r="J45" s="82"/>
      <c r="K45" s="82"/>
      <c r="L45" s="82"/>
      <c r="M45" s="82"/>
      <c r="N45" s="58" t="str">
        <f t="shared" si="1"/>
        <v/>
      </c>
      <c r="O45" s="57"/>
      <c r="P45" s="57"/>
      <c r="Q45" s="82"/>
      <c r="R45" s="57"/>
      <c r="S45" s="75"/>
      <c r="T45" s="57"/>
      <c r="U45" s="57"/>
    </row>
    <row r="46" spans="1:21" s="59" customFormat="1" ht="165.6" x14ac:dyDescent="0.3">
      <c r="A46" s="170" t="s">
        <v>824</v>
      </c>
      <c r="B46" s="60" t="s">
        <v>126</v>
      </c>
      <c r="C46" s="61" t="s">
        <v>1772</v>
      </c>
      <c r="D46" s="61" t="s">
        <v>1902</v>
      </c>
      <c r="E46" s="87" t="s">
        <v>1773</v>
      </c>
      <c r="F46" s="88"/>
      <c r="G46" s="87" t="s">
        <v>1774</v>
      </c>
      <c r="H46" s="57"/>
      <c r="I46" s="82"/>
      <c r="J46" s="82"/>
      <c r="K46" s="82"/>
      <c r="L46" s="82"/>
      <c r="M46" s="82"/>
      <c r="N46" s="58" t="str">
        <f t="shared" si="1"/>
        <v/>
      </c>
      <c r="O46" s="57"/>
      <c r="P46" s="57"/>
      <c r="Q46" s="82"/>
      <c r="R46" s="57"/>
      <c r="S46" s="75"/>
      <c r="T46" s="57"/>
      <c r="U46" s="57"/>
    </row>
    <row r="47" spans="1:21" s="59" customFormat="1" ht="165.6" x14ac:dyDescent="0.3">
      <c r="A47" s="171"/>
      <c r="B47" s="60" t="s">
        <v>126</v>
      </c>
      <c r="C47" s="61" t="s">
        <v>1775</v>
      </c>
      <c r="D47" s="61" t="s">
        <v>1903</v>
      </c>
      <c r="E47" s="87" t="s">
        <v>1773</v>
      </c>
      <c r="F47" s="88"/>
      <c r="G47" s="87" t="s">
        <v>1774</v>
      </c>
      <c r="H47" s="57"/>
      <c r="I47" s="82"/>
      <c r="J47" s="82"/>
      <c r="K47" s="82"/>
      <c r="L47" s="82"/>
      <c r="M47" s="82"/>
      <c r="N47" s="58" t="str">
        <f t="shared" si="1"/>
        <v/>
      </c>
      <c r="O47" s="57"/>
      <c r="P47" s="57"/>
      <c r="Q47" s="82"/>
      <c r="R47" s="57"/>
      <c r="S47" s="75"/>
      <c r="T47" s="57"/>
      <c r="U47" s="57"/>
    </row>
  </sheetData>
  <sheetProtection sort="0" autoFilter="0"/>
  <autoFilter ref="A1:U1" xr:uid="{00000000-0009-0000-0000-000007000000}"/>
  <mergeCells count="6">
    <mergeCell ref="A46:A47"/>
    <mergeCell ref="A39:A45"/>
    <mergeCell ref="A29:A33"/>
    <mergeCell ref="A34:A38"/>
    <mergeCell ref="A2:A11"/>
    <mergeCell ref="A12:A28"/>
  </mergeCells>
  <conditionalFormatting sqref="N2:N47">
    <cfRule type="expression" dxfId="13"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700-000000000000}"/>
    <dataValidation allowBlank="1" showInputMessage="1" showErrorMessage="1" promptTitle="Assessment Procedure" prompt="Associated assessment procedure ID from NIST SP 800-53A Rev 4" sqref="C1" xr:uid="{00000000-0002-0000-0700-000001000000}"/>
    <dataValidation allowBlank="1" showInputMessage="1" showErrorMessage="1" promptTitle="Control ID" prompt="Associated control ID from NIST SP 800-53 Rev 4" sqref="B1" xr:uid="{00000000-0002-0000-0700-000002000000}"/>
    <dataValidation allowBlank="1" showInputMessage="1" showErrorMessage="1" promptTitle="Control Name" prompt="Associated control name from NIST SP 800-53 Rev 4" sqref="A1" xr:uid="{00000000-0002-0000-0700-000003000000}"/>
    <dataValidation allowBlank="1" showInputMessage="1" showErrorMessage="1" promptTitle="Examine" prompt="Scoped 'examine' test procedure to validate assessment objective" sqref="E1" xr:uid="{00000000-0002-0000-0700-000004000000}"/>
    <dataValidation allowBlank="1" showInputMessage="1" showErrorMessage="1" promptTitle="Interview" prompt="Scoped 'interview' test procedure to validate assessment objective" sqref="F1" xr:uid="{00000000-0002-0000-0700-000005000000}"/>
    <dataValidation allowBlank="1" showInputMessage="1" showErrorMessage="1" promptTitle="Test" prompt="Scoped 'test' test procedure to validate assessment objective" sqref="G1" xr:uid="{00000000-0002-0000-0700-000006000000}"/>
    <dataValidation allowBlank="1" showInputMessage="1" showErrorMessage="1" promptTitle="Observations and Evidence" prompt="Associated assessment results from applicable test procedure(s), along with associated artifacts" sqref="H1" xr:uid="{00000000-0002-0000-07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700-000008000000}"/>
    <dataValidation allowBlank="1" showInputMessage="1" showErrorMessage="1" promptTitle="Assessment Result" prompt="Assessment result based on observations and evidence (Satisfied, Other Than Satisfied)" sqref="J1" xr:uid="{00000000-0002-0000-0700-000009000000}"/>
    <dataValidation allowBlank="1" showInputMessage="1" showErrorMessage="1" promptTitle="Identified Risk" prompt="Extrapolated finding(s) from observations and evidence" sqref="K1" xr:uid="{00000000-0002-0000-0700-00000A000000}"/>
    <dataValidation allowBlank="1" showInputMessage="1" showErrorMessage="1" promptTitle="Likelihood Level" prompt="Associated likelihood level for identified risk" sqref="L1" xr:uid="{00000000-0002-0000-0700-00000B000000}"/>
    <dataValidation allowBlank="1" showInputMessage="1" showErrorMessage="1" promptTitle="Impact Level" prompt="Associated impact level for identified risk" sqref="M1" xr:uid="{00000000-0002-0000-0700-00000C000000}"/>
    <dataValidation allowBlank="1" showInputMessage="1" showErrorMessage="1" promptTitle="Risk Statement" prompt="Risk statement for identified risk documenting the associated impact" sqref="O1" xr:uid="{00000000-0002-0000-0700-00000D000000}"/>
    <dataValidation allowBlank="1" showInputMessage="1" showErrorMessage="1" promptTitle="Recommendation for Mitigation" prompt="Associated recommendation to remediate identified risk" sqref="P1" xr:uid="{00000000-0002-0000-0700-00000E000000}"/>
    <dataValidation allowBlank="1" showInputMessage="1" showErrorMessage="1" promptTitle="Assessor POC" prompt="Associated 3PAO POC who conducted the assessment (Employee Name, Company Name)" sqref="R1" xr:uid="{00000000-0002-0000-0700-00000F000000}"/>
    <dataValidation allowBlank="1" showInputMessage="1" showErrorMessage="1" promptTitle="Prior Assessment Result" prompt="Associated assessment result if a failure exists for this control from previous year's assessment" sqref="T1" xr:uid="{00000000-0002-0000-0700-000010000000}"/>
    <dataValidation allowBlank="1" showInputMessage="1" showErrorMessage="1" promptTitle="Prior Risk Exposure Level" prompt="Associated risk exposure level if a failure exists for this control from previous year's assessment" sqref="U1" xr:uid="{00000000-0002-0000-0700-000011000000}"/>
    <dataValidation type="list" allowBlank="1" showInputMessage="1" showErrorMessage="1" sqref="Q2:Q1048576" xr:uid="{00000000-0002-0000-0700-000012000000}">
      <formula1>"Yes,No"</formula1>
    </dataValidation>
    <dataValidation type="list" allowBlank="1" showInputMessage="1" showErrorMessage="1" sqref="I2:I1048576" xr:uid="{00000000-0002-0000-0700-000013000000}">
      <formula1>"Implemented,Partially Implemented,Planned,Alternative Implementation,Not Applicable"</formula1>
    </dataValidation>
    <dataValidation type="list" allowBlank="1" showInputMessage="1" showErrorMessage="1" sqref="T2:T1048576" xr:uid="{00000000-0002-0000-0700-000014000000}">
      <formula1>"Satisfied, Other Than Satisfied"</formula1>
    </dataValidation>
    <dataValidation type="list" allowBlank="1" showInputMessage="1" showErrorMessage="1" sqref="J2:J1048576" xr:uid="{00000000-0002-0000-0700-000015000000}">
      <formula1>"Satisfied,Other Than Satisfied"</formula1>
    </dataValidation>
    <dataValidation type="list" allowBlank="1" showInputMessage="1" showErrorMessage="1" sqref="U2:U1048576 L2:M1048576" xr:uid="{00000000-0002-0000-07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700-000017000000}"/>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U56"/>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3.8" x14ac:dyDescent="0.3"/>
  <cols>
    <col min="1" max="1" width="23.88671875" style="23" customWidth="1"/>
    <col min="2" max="2" width="8.88671875" style="24" customWidth="1"/>
    <col min="3" max="3" width="16.88671875" style="23" customWidth="1"/>
    <col min="4" max="4" width="43.44140625" style="23" customWidth="1"/>
    <col min="5" max="7" width="30.88671875" style="23" customWidth="1"/>
    <col min="8" max="8" width="55.88671875" style="23" customWidth="1"/>
    <col min="9" max="10" width="19.6640625" style="25" customWidth="1"/>
    <col min="11" max="11" width="26.5546875" style="25" customWidth="1"/>
    <col min="12" max="13" width="15.88671875" style="25" customWidth="1"/>
    <col min="14" max="14" width="15.88671875" style="26" customWidth="1"/>
    <col min="15" max="16" width="26.5546875" style="23" customWidth="1"/>
    <col min="17" max="17" width="18.5546875" style="25" customWidth="1"/>
    <col min="18" max="18" width="21" style="23" customWidth="1"/>
    <col min="19" max="19" width="5.44140625" style="114" customWidth="1"/>
    <col min="20" max="20" width="19.44140625" style="23" customWidth="1"/>
    <col min="21" max="21" width="14.44140625" style="23" customWidth="1"/>
    <col min="22" max="16384" width="9" style="23"/>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76" customFormat="1" ht="138" x14ac:dyDescent="0.3">
      <c r="A2" s="174" t="s">
        <v>130</v>
      </c>
      <c r="B2" s="13" t="s">
        <v>129</v>
      </c>
      <c r="C2" s="85" t="s">
        <v>768</v>
      </c>
      <c r="D2" s="85" t="s">
        <v>1776</v>
      </c>
      <c r="E2" s="111" t="s">
        <v>1777</v>
      </c>
      <c r="F2" s="112"/>
      <c r="G2" s="112"/>
      <c r="H2" s="108"/>
      <c r="I2" s="115"/>
      <c r="J2" s="115"/>
      <c r="K2" s="113"/>
      <c r="L2" s="115"/>
      <c r="M2" s="110"/>
      <c r="N2" s="110" t="str">
        <f>IF(OR(L2="",M2=""),"",
IF(OR(L2="Low",M2="Low"),"Low",
IF(OR(L2="Moderate",M2="Moderate"),"Moderate",
"High")))</f>
        <v/>
      </c>
      <c r="O2" s="108"/>
      <c r="P2" s="108"/>
      <c r="Q2" s="116"/>
      <c r="R2" s="55"/>
      <c r="S2" s="77"/>
      <c r="T2" s="108"/>
      <c r="U2" s="108"/>
    </row>
    <row r="3" spans="1:21" s="76" customFormat="1" ht="55.2" x14ac:dyDescent="0.3">
      <c r="A3" s="174"/>
      <c r="B3" s="108" t="s">
        <v>129</v>
      </c>
      <c r="C3" s="108" t="s">
        <v>769</v>
      </c>
      <c r="D3" s="108" t="s">
        <v>1778</v>
      </c>
      <c r="E3" s="108" t="s">
        <v>1777</v>
      </c>
      <c r="F3" s="112"/>
      <c r="G3" s="112"/>
      <c r="H3" s="108"/>
      <c r="I3" s="115"/>
      <c r="J3" s="115"/>
      <c r="K3" s="113"/>
      <c r="L3" s="115"/>
      <c r="M3" s="110"/>
      <c r="N3" s="110" t="str">
        <f t="shared" ref="N3:N48" si="0">IF(OR(L3="",M3=""),"",
IF(OR(L3="Low",M3="Low"),"Low",
IF(OR(L3="Moderate",M3="Moderate"),"Moderate",
"High")))</f>
        <v/>
      </c>
      <c r="O3" s="108"/>
      <c r="P3" s="108"/>
      <c r="Q3" s="116"/>
      <c r="R3" s="55"/>
      <c r="S3" s="77"/>
      <c r="T3" s="108"/>
      <c r="U3" s="108"/>
    </row>
    <row r="4" spans="1:21" s="76" customFormat="1" ht="69" x14ac:dyDescent="0.3">
      <c r="A4" s="174"/>
      <c r="B4" s="108" t="s">
        <v>129</v>
      </c>
      <c r="C4" s="108" t="s">
        <v>770</v>
      </c>
      <c r="D4" s="108" t="s">
        <v>1779</v>
      </c>
      <c r="E4" s="108" t="s">
        <v>1777</v>
      </c>
      <c r="F4" s="108" t="s">
        <v>1780</v>
      </c>
      <c r="G4" s="112"/>
      <c r="H4" s="108"/>
      <c r="I4" s="115"/>
      <c r="J4" s="115"/>
      <c r="K4" s="113"/>
      <c r="L4" s="115"/>
      <c r="M4" s="110"/>
      <c r="N4" s="110" t="str">
        <f t="shared" si="0"/>
        <v/>
      </c>
      <c r="O4" s="108"/>
      <c r="P4" s="108"/>
      <c r="Q4" s="116"/>
      <c r="R4" s="55"/>
      <c r="S4" s="77"/>
      <c r="T4" s="108"/>
      <c r="U4" s="108"/>
    </row>
    <row r="5" spans="1:21" s="76" customFormat="1" ht="69" x14ac:dyDescent="0.3">
      <c r="A5" s="174"/>
      <c r="B5" s="108" t="s">
        <v>129</v>
      </c>
      <c r="C5" s="108" t="s">
        <v>771</v>
      </c>
      <c r="D5" s="108" t="s">
        <v>1904</v>
      </c>
      <c r="E5" s="108" t="s">
        <v>1777</v>
      </c>
      <c r="F5" s="112"/>
      <c r="G5" s="112"/>
      <c r="H5" s="108"/>
      <c r="I5" s="115"/>
      <c r="J5" s="115"/>
      <c r="K5" s="113"/>
      <c r="L5" s="115"/>
      <c r="M5" s="110"/>
      <c r="N5" s="110" t="str">
        <f t="shared" si="0"/>
        <v/>
      </c>
      <c r="O5" s="108"/>
      <c r="P5" s="108"/>
      <c r="Q5" s="116"/>
      <c r="R5" s="55"/>
      <c r="S5" s="77"/>
      <c r="T5" s="108"/>
      <c r="U5" s="108"/>
    </row>
    <row r="6" spans="1:21" s="76" customFormat="1" ht="41.4" x14ac:dyDescent="0.3">
      <c r="A6" s="174"/>
      <c r="B6" s="108" t="s">
        <v>129</v>
      </c>
      <c r="C6" s="108" t="s">
        <v>772</v>
      </c>
      <c r="D6" s="108" t="s">
        <v>463</v>
      </c>
      <c r="E6" s="108" t="s">
        <v>1777</v>
      </c>
      <c r="F6" s="112"/>
      <c r="G6" s="112"/>
      <c r="H6" s="108"/>
      <c r="I6" s="115"/>
      <c r="J6" s="115"/>
      <c r="K6" s="113"/>
      <c r="L6" s="115"/>
      <c r="M6" s="110"/>
      <c r="N6" s="110" t="str">
        <f t="shared" si="0"/>
        <v/>
      </c>
      <c r="O6" s="108"/>
      <c r="P6" s="108"/>
      <c r="Q6" s="116"/>
      <c r="R6" s="55"/>
      <c r="S6" s="77"/>
      <c r="T6" s="108"/>
      <c r="U6" s="108"/>
    </row>
    <row r="7" spans="1:21" s="76" customFormat="1" ht="69" x14ac:dyDescent="0.3">
      <c r="A7" s="174"/>
      <c r="B7" s="108" t="s">
        <v>129</v>
      </c>
      <c r="C7" s="108" t="s">
        <v>773</v>
      </c>
      <c r="D7" s="108" t="s">
        <v>465</v>
      </c>
      <c r="E7" s="108" t="s">
        <v>1777</v>
      </c>
      <c r="F7" s="108" t="s">
        <v>1780</v>
      </c>
      <c r="G7" s="112"/>
      <c r="H7" s="108"/>
      <c r="I7" s="115"/>
      <c r="J7" s="115"/>
      <c r="K7" s="113"/>
      <c r="L7" s="115"/>
      <c r="M7" s="110"/>
      <c r="N7" s="110" t="str">
        <f t="shared" si="0"/>
        <v/>
      </c>
      <c r="O7" s="108"/>
      <c r="P7" s="108"/>
      <c r="Q7" s="116"/>
      <c r="R7" s="55"/>
      <c r="S7" s="77"/>
      <c r="T7" s="108"/>
      <c r="U7" s="108"/>
    </row>
    <row r="8" spans="1:21" s="76" customFormat="1" ht="41.4" x14ac:dyDescent="0.3">
      <c r="A8" s="174"/>
      <c r="B8" s="108" t="s">
        <v>129</v>
      </c>
      <c r="C8" s="108" t="s">
        <v>774</v>
      </c>
      <c r="D8" s="108" t="s">
        <v>1781</v>
      </c>
      <c r="E8" s="108" t="s">
        <v>1777</v>
      </c>
      <c r="F8" s="112"/>
      <c r="G8" s="112"/>
      <c r="H8" s="108"/>
      <c r="I8" s="115"/>
      <c r="J8" s="115"/>
      <c r="K8" s="113"/>
      <c r="L8" s="115"/>
      <c r="M8" s="110"/>
      <c r="N8" s="110" t="str">
        <f t="shared" si="0"/>
        <v/>
      </c>
      <c r="O8" s="108"/>
      <c r="P8" s="108"/>
      <c r="Q8" s="116"/>
      <c r="R8" s="55"/>
      <c r="S8" s="77"/>
      <c r="T8" s="108"/>
      <c r="U8" s="108"/>
    </row>
    <row r="9" spans="1:21" s="76" customFormat="1" ht="55.2" x14ac:dyDescent="0.3">
      <c r="A9" s="174"/>
      <c r="B9" s="108" t="s">
        <v>129</v>
      </c>
      <c r="C9" s="108" t="s">
        <v>775</v>
      </c>
      <c r="D9" s="108" t="s">
        <v>1782</v>
      </c>
      <c r="E9" s="108" t="s">
        <v>1777</v>
      </c>
      <c r="F9" s="112"/>
      <c r="G9" s="112"/>
      <c r="H9" s="108"/>
      <c r="I9" s="115"/>
      <c r="J9" s="115"/>
      <c r="K9" s="113"/>
      <c r="L9" s="115"/>
      <c r="M9" s="110"/>
      <c r="N9" s="110" t="str">
        <f t="shared" si="0"/>
        <v/>
      </c>
      <c r="O9" s="108"/>
      <c r="P9" s="108"/>
      <c r="Q9" s="116"/>
      <c r="R9" s="55"/>
      <c r="S9" s="77"/>
      <c r="T9" s="108"/>
      <c r="U9" s="108"/>
    </row>
    <row r="10" spans="1:21" s="76" customFormat="1" ht="41.4" x14ac:dyDescent="0.3">
      <c r="A10" s="174"/>
      <c r="B10" s="108" t="s">
        <v>129</v>
      </c>
      <c r="C10" s="108" t="s">
        <v>776</v>
      </c>
      <c r="D10" s="108" t="s">
        <v>1783</v>
      </c>
      <c r="E10" s="108" t="s">
        <v>1777</v>
      </c>
      <c r="F10" s="112"/>
      <c r="G10" s="112"/>
      <c r="H10" s="108"/>
      <c r="I10" s="115"/>
      <c r="J10" s="115"/>
      <c r="K10" s="113"/>
      <c r="L10" s="115"/>
      <c r="M10" s="110"/>
      <c r="N10" s="110" t="str">
        <f t="shared" si="0"/>
        <v/>
      </c>
      <c r="O10" s="108"/>
      <c r="P10" s="108"/>
      <c r="Q10" s="116"/>
      <c r="R10" s="55"/>
      <c r="S10" s="77"/>
      <c r="T10" s="108"/>
      <c r="U10" s="108"/>
    </row>
    <row r="11" spans="1:21" s="76" customFormat="1" ht="55.2" x14ac:dyDescent="0.3">
      <c r="A11" s="174"/>
      <c r="B11" s="108" t="s">
        <v>129</v>
      </c>
      <c r="C11" s="108" t="s">
        <v>777</v>
      </c>
      <c r="D11" s="108" t="s">
        <v>1784</v>
      </c>
      <c r="E11" s="108" t="s">
        <v>1777</v>
      </c>
      <c r="F11" s="112"/>
      <c r="G11" s="112"/>
      <c r="H11" s="108"/>
      <c r="I11" s="115"/>
      <c r="J11" s="115"/>
      <c r="K11" s="113"/>
      <c r="L11" s="115"/>
      <c r="M11" s="110"/>
      <c r="N11" s="110" t="str">
        <f t="shared" si="0"/>
        <v/>
      </c>
      <c r="O11" s="108"/>
      <c r="P11" s="108"/>
      <c r="Q11" s="116"/>
      <c r="R11" s="55"/>
      <c r="S11" s="77"/>
      <c r="T11" s="108"/>
      <c r="U11" s="108"/>
    </row>
    <row r="12" spans="1:21" s="76" customFormat="1" ht="138" x14ac:dyDescent="0.3">
      <c r="A12" s="108" t="s">
        <v>132</v>
      </c>
      <c r="B12" s="89" t="s">
        <v>131</v>
      </c>
      <c r="C12" s="89" t="s">
        <v>1785</v>
      </c>
      <c r="D12" s="89" t="s">
        <v>1905</v>
      </c>
      <c r="E12" s="108" t="s">
        <v>1786</v>
      </c>
      <c r="F12" s="108" t="s">
        <v>1787</v>
      </c>
      <c r="G12" s="108" t="s">
        <v>1788</v>
      </c>
      <c r="H12" s="108"/>
      <c r="I12" s="115"/>
      <c r="J12" s="115"/>
      <c r="K12" s="113"/>
      <c r="L12" s="115"/>
      <c r="M12" s="110"/>
      <c r="N12" s="110" t="str">
        <f t="shared" si="0"/>
        <v/>
      </c>
      <c r="O12" s="108"/>
      <c r="P12" s="108"/>
      <c r="Q12" s="116"/>
      <c r="R12" s="55"/>
      <c r="S12" s="77"/>
      <c r="T12" s="108"/>
      <c r="U12" s="108"/>
    </row>
    <row r="13" spans="1:21" s="76" customFormat="1" ht="138" x14ac:dyDescent="0.3">
      <c r="A13" s="108" t="s">
        <v>133</v>
      </c>
      <c r="B13" s="89" t="s">
        <v>354</v>
      </c>
      <c r="C13" s="89" t="s">
        <v>1789</v>
      </c>
      <c r="D13" s="89" t="s">
        <v>1906</v>
      </c>
      <c r="E13" s="108" t="s">
        <v>1786</v>
      </c>
      <c r="F13" s="108" t="s">
        <v>1790</v>
      </c>
      <c r="G13" s="108" t="s">
        <v>778</v>
      </c>
      <c r="H13" s="108"/>
      <c r="I13" s="115"/>
      <c r="J13" s="115"/>
      <c r="K13" s="113"/>
      <c r="L13" s="115"/>
      <c r="M13" s="110"/>
      <c r="N13" s="110" t="str">
        <f t="shared" si="0"/>
        <v/>
      </c>
      <c r="O13" s="108"/>
      <c r="P13" s="108"/>
      <c r="Q13" s="116"/>
      <c r="R13" s="55"/>
      <c r="S13" s="77"/>
      <c r="T13" s="108"/>
      <c r="U13" s="108"/>
    </row>
    <row r="14" spans="1:21" s="76" customFormat="1" ht="165.6" x14ac:dyDescent="0.3">
      <c r="A14" s="174" t="s">
        <v>135</v>
      </c>
      <c r="B14" s="108" t="s">
        <v>134</v>
      </c>
      <c r="C14" s="108" t="s">
        <v>779</v>
      </c>
      <c r="D14" s="108" t="s">
        <v>1907</v>
      </c>
      <c r="E14" s="89" t="s">
        <v>1791</v>
      </c>
      <c r="F14" s="112"/>
      <c r="G14" s="112"/>
      <c r="H14" s="108"/>
      <c r="I14" s="115"/>
      <c r="J14" s="115"/>
      <c r="K14" s="113"/>
      <c r="L14" s="115"/>
      <c r="M14" s="110"/>
      <c r="N14" s="110" t="str">
        <f t="shared" si="0"/>
        <v/>
      </c>
      <c r="O14" s="108"/>
      <c r="P14" s="108"/>
      <c r="Q14" s="116"/>
      <c r="R14" s="55"/>
      <c r="S14" s="77"/>
      <c r="T14" s="108"/>
      <c r="U14" s="108"/>
    </row>
    <row r="15" spans="1:21" s="76" customFormat="1" ht="110.4" x14ac:dyDescent="0.3">
      <c r="A15" s="174"/>
      <c r="B15" s="108" t="s">
        <v>134</v>
      </c>
      <c r="C15" s="108" t="s">
        <v>781</v>
      </c>
      <c r="D15" s="108" t="s">
        <v>1908</v>
      </c>
      <c r="E15" s="112"/>
      <c r="F15" s="89" t="s">
        <v>1792</v>
      </c>
      <c r="G15" s="89" t="s">
        <v>780</v>
      </c>
      <c r="H15" s="108"/>
      <c r="I15" s="115"/>
      <c r="J15" s="115"/>
      <c r="K15" s="113"/>
      <c r="L15" s="115"/>
      <c r="M15" s="110"/>
      <c r="N15" s="110" t="str">
        <f t="shared" si="0"/>
        <v/>
      </c>
      <c r="O15" s="108"/>
      <c r="P15" s="108"/>
      <c r="Q15" s="116"/>
      <c r="R15" s="55"/>
      <c r="S15" s="77"/>
      <c r="T15" s="108"/>
      <c r="U15" s="108"/>
    </row>
    <row r="16" spans="1:21" s="76" customFormat="1" ht="96.6" x14ac:dyDescent="0.3">
      <c r="A16" s="174"/>
      <c r="B16" s="108" t="s">
        <v>134</v>
      </c>
      <c r="C16" s="108" t="s">
        <v>782</v>
      </c>
      <c r="D16" s="108" t="s">
        <v>1909</v>
      </c>
      <c r="E16" s="112"/>
      <c r="F16" s="89" t="s">
        <v>1792</v>
      </c>
      <c r="G16" s="89" t="s">
        <v>780</v>
      </c>
      <c r="H16" s="108"/>
      <c r="I16" s="115"/>
      <c r="J16" s="115"/>
      <c r="K16" s="113"/>
      <c r="L16" s="115"/>
      <c r="M16" s="110"/>
      <c r="N16" s="110" t="str">
        <f t="shared" si="0"/>
        <v/>
      </c>
      <c r="O16" s="108"/>
      <c r="P16" s="108"/>
      <c r="Q16" s="116"/>
      <c r="R16" s="55"/>
      <c r="S16" s="77"/>
      <c r="T16" s="108"/>
      <c r="U16" s="108"/>
    </row>
    <row r="17" spans="1:21" s="76" customFormat="1" ht="96.6" x14ac:dyDescent="0.3">
      <c r="A17" s="174"/>
      <c r="B17" s="108" t="s">
        <v>134</v>
      </c>
      <c r="C17" s="108" t="s">
        <v>783</v>
      </c>
      <c r="D17" s="108" t="s">
        <v>1910</v>
      </c>
      <c r="E17" s="112"/>
      <c r="F17" s="89" t="s">
        <v>1792</v>
      </c>
      <c r="G17" s="89" t="s">
        <v>780</v>
      </c>
      <c r="H17" s="108"/>
      <c r="I17" s="115"/>
      <c r="J17" s="115"/>
      <c r="K17" s="113"/>
      <c r="L17" s="115"/>
      <c r="M17" s="110"/>
      <c r="N17" s="110" t="str">
        <f t="shared" si="0"/>
        <v/>
      </c>
      <c r="O17" s="108"/>
      <c r="P17" s="108"/>
      <c r="Q17" s="116"/>
      <c r="R17" s="55"/>
      <c r="S17" s="77"/>
      <c r="T17" s="108"/>
      <c r="U17" s="108"/>
    </row>
    <row r="18" spans="1:21" s="76" customFormat="1" ht="165.6" x14ac:dyDescent="0.3">
      <c r="A18" s="174"/>
      <c r="B18" s="108" t="s">
        <v>134</v>
      </c>
      <c r="C18" s="108" t="s">
        <v>784</v>
      </c>
      <c r="D18" s="108" t="s">
        <v>1911</v>
      </c>
      <c r="E18" s="108" t="s">
        <v>1791</v>
      </c>
      <c r="F18" s="112"/>
      <c r="G18" s="112"/>
      <c r="H18" s="108"/>
      <c r="I18" s="115"/>
      <c r="J18" s="115"/>
      <c r="K18" s="113"/>
      <c r="L18" s="115"/>
      <c r="M18" s="110"/>
      <c r="N18" s="110" t="str">
        <f t="shared" si="0"/>
        <v/>
      </c>
      <c r="O18" s="108"/>
      <c r="P18" s="108"/>
      <c r="Q18" s="116"/>
      <c r="R18" s="55"/>
      <c r="S18" s="77"/>
      <c r="T18" s="108"/>
      <c r="U18" s="108"/>
    </row>
    <row r="19" spans="1:21" s="76" customFormat="1" ht="82.8" x14ac:dyDescent="0.3">
      <c r="A19" s="174"/>
      <c r="B19" s="108" t="s">
        <v>134</v>
      </c>
      <c r="C19" s="108" t="s">
        <v>785</v>
      </c>
      <c r="D19" s="108" t="s">
        <v>1912</v>
      </c>
      <c r="E19" s="112"/>
      <c r="F19" s="108" t="s">
        <v>1792</v>
      </c>
      <c r="G19" s="108" t="s">
        <v>780</v>
      </c>
      <c r="H19" s="108"/>
      <c r="I19" s="115"/>
      <c r="J19" s="115"/>
      <c r="K19" s="113"/>
      <c r="L19" s="115"/>
      <c r="M19" s="110"/>
      <c r="N19" s="110" t="str">
        <f t="shared" si="0"/>
        <v/>
      </c>
      <c r="O19" s="108"/>
      <c r="P19" s="108"/>
      <c r="Q19" s="116"/>
      <c r="R19" s="55"/>
      <c r="S19" s="77"/>
      <c r="T19" s="108"/>
      <c r="U19" s="108"/>
    </row>
    <row r="20" spans="1:21" s="76" customFormat="1" ht="165.6" x14ac:dyDescent="0.3">
      <c r="A20" s="174"/>
      <c r="B20" s="108" t="s">
        <v>134</v>
      </c>
      <c r="C20" s="108" t="s">
        <v>786</v>
      </c>
      <c r="D20" s="108" t="s">
        <v>1913</v>
      </c>
      <c r="E20" s="108" t="s">
        <v>1791</v>
      </c>
      <c r="F20" s="112"/>
      <c r="G20" s="112"/>
      <c r="H20" s="108"/>
      <c r="I20" s="115"/>
      <c r="J20" s="115"/>
      <c r="K20" s="113"/>
      <c r="L20" s="115"/>
      <c r="M20" s="110"/>
      <c r="N20" s="110" t="str">
        <f t="shared" si="0"/>
        <v/>
      </c>
      <c r="O20" s="108"/>
      <c r="P20" s="108"/>
      <c r="Q20" s="116"/>
      <c r="R20" s="55"/>
      <c r="S20" s="77"/>
      <c r="T20" s="108"/>
      <c r="U20" s="108"/>
    </row>
    <row r="21" spans="1:21" s="76" customFormat="1" ht="82.8" x14ac:dyDescent="0.3">
      <c r="A21" s="174"/>
      <c r="B21" s="108" t="s">
        <v>134</v>
      </c>
      <c r="C21" s="108" t="s">
        <v>787</v>
      </c>
      <c r="D21" s="108" t="s">
        <v>1914</v>
      </c>
      <c r="E21" s="112"/>
      <c r="F21" s="108" t="s">
        <v>1792</v>
      </c>
      <c r="G21" s="108" t="s">
        <v>780</v>
      </c>
      <c r="H21" s="108"/>
      <c r="I21" s="115"/>
      <c r="J21" s="115"/>
      <c r="K21" s="113"/>
      <c r="L21" s="115"/>
      <c r="M21" s="110"/>
      <c r="N21" s="110" t="str">
        <f t="shared" si="0"/>
        <v/>
      </c>
      <c r="O21" s="108"/>
      <c r="P21" s="108"/>
      <c r="Q21" s="116"/>
      <c r="R21" s="55"/>
      <c r="S21" s="77"/>
      <c r="T21" s="108"/>
      <c r="U21" s="108"/>
    </row>
    <row r="22" spans="1:21" s="76" customFormat="1" ht="110.4" x14ac:dyDescent="0.3">
      <c r="A22" s="174" t="s">
        <v>137</v>
      </c>
      <c r="B22" s="108" t="s">
        <v>136</v>
      </c>
      <c r="C22" s="108" t="s">
        <v>788</v>
      </c>
      <c r="D22" s="108" t="s">
        <v>1915</v>
      </c>
      <c r="E22" s="112"/>
      <c r="F22" s="89" t="s">
        <v>1793</v>
      </c>
      <c r="G22" s="89" t="s">
        <v>789</v>
      </c>
      <c r="H22" s="108"/>
      <c r="I22" s="115"/>
      <c r="J22" s="115"/>
      <c r="K22" s="113"/>
      <c r="L22" s="115"/>
      <c r="M22" s="110"/>
      <c r="N22" s="110" t="str">
        <f t="shared" si="0"/>
        <v/>
      </c>
      <c r="O22" s="108"/>
      <c r="P22" s="108"/>
      <c r="Q22" s="116"/>
      <c r="R22" s="55"/>
      <c r="S22" s="77"/>
      <c r="T22" s="108"/>
      <c r="U22" s="108"/>
    </row>
    <row r="23" spans="1:21" s="76" customFormat="1" ht="179.4" x14ac:dyDescent="0.3">
      <c r="A23" s="174"/>
      <c r="B23" s="108" t="s">
        <v>136</v>
      </c>
      <c r="C23" s="108" t="s">
        <v>790</v>
      </c>
      <c r="D23" s="108" t="s">
        <v>1916</v>
      </c>
      <c r="E23" s="108" t="s">
        <v>1794</v>
      </c>
      <c r="F23" s="112"/>
      <c r="G23" s="112"/>
      <c r="H23" s="108"/>
      <c r="I23" s="115"/>
      <c r="J23" s="115"/>
      <c r="K23" s="113"/>
      <c r="L23" s="115"/>
      <c r="M23" s="110"/>
      <c r="N23" s="110" t="str">
        <f t="shared" si="0"/>
        <v/>
      </c>
      <c r="O23" s="108"/>
      <c r="P23" s="108"/>
      <c r="Q23" s="116"/>
      <c r="R23" s="55"/>
      <c r="S23" s="77"/>
      <c r="T23" s="108"/>
      <c r="U23" s="108"/>
    </row>
    <row r="24" spans="1:21" s="76" customFormat="1" ht="82.8" x14ac:dyDescent="0.3">
      <c r="A24" s="174"/>
      <c r="B24" s="108" t="s">
        <v>136</v>
      </c>
      <c r="C24" s="108" t="s">
        <v>791</v>
      </c>
      <c r="D24" s="108" t="s">
        <v>1917</v>
      </c>
      <c r="E24" s="112"/>
      <c r="F24" s="108" t="s">
        <v>1793</v>
      </c>
      <c r="G24" s="108" t="s">
        <v>789</v>
      </c>
      <c r="H24" s="108"/>
      <c r="I24" s="115"/>
      <c r="J24" s="115"/>
      <c r="K24" s="113"/>
      <c r="L24" s="115"/>
      <c r="M24" s="110"/>
      <c r="N24" s="110" t="str">
        <f t="shared" si="0"/>
        <v/>
      </c>
      <c r="O24" s="108"/>
      <c r="P24" s="108"/>
      <c r="Q24" s="116"/>
      <c r="R24" s="55"/>
      <c r="S24" s="77"/>
      <c r="T24" s="108"/>
      <c r="U24" s="108"/>
    </row>
    <row r="25" spans="1:21" s="76" customFormat="1" ht="179.4" x14ac:dyDescent="0.3">
      <c r="A25" s="174"/>
      <c r="B25" s="108" t="s">
        <v>136</v>
      </c>
      <c r="C25" s="108" t="s">
        <v>792</v>
      </c>
      <c r="D25" s="108" t="s">
        <v>1918</v>
      </c>
      <c r="E25" s="108" t="s">
        <v>1794</v>
      </c>
      <c r="F25" s="112"/>
      <c r="G25" s="112"/>
      <c r="H25" s="108"/>
      <c r="I25" s="115"/>
      <c r="J25" s="115"/>
      <c r="K25" s="113"/>
      <c r="L25" s="115"/>
      <c r="M25" s="110"/>
      <c r="N25" s="110" t="str">
        <f t="shared" si="0"/>
        <v/>
      </c>
      <c r="O25" s="108"/>
      <c r="P25" s="108"/>
      <c r="Q25" s="116"/>
      <c r="R25" s="55"/>
      <c r="S25" s="77"/>
      <c r="T25" s="108"/>
      <c r="U25" s="108"/>
    </row>
    <row r="26" spans="1:21" s="76" customFormat="1" ht="179.4" x14ac:dyDescent="0.3">
      <c r="A26" s="174"/>
      <c r="B26" s="108" t="s">
        <v>136</v>
      </c>
      <c r="C26" s="108" t="s">
        <v>793</v>
      </c>
      <c r="D26" s="108" t="s">
        <v>1919</v>
      </c>
      <c r="E26" s="108" t="s">
        <v>1794</v>
      </c>
      <c r="F26" s="112"/>
      <c r="G26" s="112"/>
      <c r="H26" s="108"/>
      <c r="I26" s="115"/>
      <c r="J26" s="115"/>
      <c r="K26" s="113"/>
      <c r="L26" s="115"/>
      <c r="M26" s="110"/>
      <c r="N26" s="110" t="str">
        <f t="shared" si="0"/>
        <v/>
      </c>
      <c r="O26" s="108"/>
      <c r="P26" s="108"/>
      <c r="Q26" s="116"/>
      <c r="R26" s="55"/>
      <c r="S26" s="77"/>
      <c r="T26" s="108"/>
      <c r="U26" s="108"/>
    </row>
    <row r="27" spans="1:21" s="76" customFormat="1" ht="179.4" x14ac:dyDescent="0.3">
      <c r="A27" s="174"/>
      <c r="B27" s="108" t="s">
        <v>136</v>
      </c>
      <c r="C27" s="108" t="s">
        <v>794</v>
      </c>
      <c r="D27" s="108" t="s">
        <v>1920</v>
      </c>
      <c r="E27" s="108" t="s">
        <v>1794</v>
      </c>
      <c r="F27" s="112"/>
      <c r="G27" s="112"/>
      <c r="H27" s="108"/>
      <c r="I27" s="115"/>
      <c r="J27" s="115"/>
      <c r="K27" s="113"/>
      <c r="L27" s="115"/>
      <c r="M27" s="110"/>
      <c r="N27" s="110" t="str">
        <f t="shared" si="0"/>
        <v/>
      </c>
      <c r="O27" s="108"/>
      <c r="P27" s="108"/>
      <c r="Q27" s="116"/>
      <c r="R27" s="55"/>
      <c r="S27" s="77"/>
      <c r="T27" s="108"/>
      <c r="U27" s="108"/>
    </row>
    <row r="28" spans="1:21" s="76" customFormat="1" ht="82.8" x14ac:dyDescent="0.3">
      <c r="A28" s="174"/>
      <c r="B28" s="108" t="s">
        <v>136</v>
      </c>
      <c r="C28" s="108" t="s">
        <v>795</v>
      </c>
      <c r="D28" s="108" t="s">
        <v>1921</v>
      </c>
      <c r="E28" s="112"/>
      <c r="F28" s="108" t="s">
        <v>1793</v>
      </c>
      <c r="G28" s="108" t="s">
        <v>789</v>
      </c>
      <c r="H28" s="108"/>
      <c r="I28" s="115"/>
      <c r="J28" s="115"/>
      <c r="K28" s="113"/>
      <c r="L28" s="115"/>
      <c r="M28" s="110"/>
      <c r="N28" s="110" t="str">
        <f t="shared" si="0"/>
        <v/>
      </c>
      <c r="O28" s="108"/>
      <c r="P28" s="108"/>
      <c r="Q28" s="116"/>
      <c r="R28" s="55"/>
      <c r="S28" s="77"/>
      <c r="T28" s="108"/>
      <c r="U28" s="108"/>
    </row>
    <row r="29" spans="1:21" s="76" customFormat="1" ht="179.4" x14ac:dyDescent="0.3">
      <c r="A29" s="174"/>
      <c r="B29" s="108" t="s">
        <v>136</v>
      </c>
      <c r="C29" s="108" t="s">
        <v>796</v>
      </c>
      <c r="D29" s="108" t="s">
        <v>1922</v>
      </c>
      <c r="E29" s="108" t="s">
        <v>1794</v>
      </c>
      <c r="F29" s="112"/>
      <c r="G29" s="112"/>
      <c r="H29" s="108"/>
      <c r="I29" s="115"/>
      <c r="J29" s="115"/>
      <c r="K29" s="113"/>
      <c r="L29" s="115"/>
      <c r="M29" s="110"/>
      <c r="N29" s="110" t="str">
        <f t="shared" si="0"/>
        <v/>
      </c>
      <c r="O29" s="108"/>
      <c r="P29" s="108"/>
      <c r="Q29" s="116"/>
      <c r="R29" s="55"/>
      <c r="S29" s="77"/>
      <c r="T29" s="108"/>
      <c r="U29" s="108"/>
    </row>
    <row r="30" spans="1:21" s="76" customFormat="1" ht="179.4" x14ac:dyDescent="0.3">
      <c r="A30" s="174"/>
      <c r="B30" s="108" t="s">
        <v>136</v>
      </c>
      <c r="C30" s="108" t="s">
        <v>797</v>
      </c>
      <c r="D30" s="108" t="s">
        <v>1923</v>
      </c>
      <c r="E30" s="108" t="s">
        <v>1794</v>
      </c>
      <c r="F30" s="112"/>
      <c r="G30" s="112"/>
      <c r="H30" s="108"/>
      <c r="I30" s="115"/>
      <c r="J30" s="115"/>
      <c r="K30" s="113"/>
      <c r="L30" s="115"/>
      <c r="M30" s="110"/>
      <c r="N30" s="110" t="str">
        <f t="shared" si="0"/>
        <v/>
      </c>
      <c r="O30" s="108"/>
      <c r="P30" s="108"/>
      <c r="Q30" s="116"/>
      <c r="R30" s="55"/>
      <c r="S30" s="77"/>
      <c r="T30" s="108"/>
      <c r="U30" s="108"/>
    </row>
    <row r="31" spans="1:21" s="76" customFormat="1" ht="179.4" x14ac:dyDescent="0.3">
      <c r="A31" s="174"/>
      <c r="B31" s="108" t="s">
        <v>136</v>
      </c>
      <c r="C31" s="108" t="s">
        <v>798</v>
      </c>
      <c r="D31" s="108" t="s">
        <v>1924</v>
      </c>
      <c r="E31" s="108" t="s">
        <v>1794</v>
      </c>
      <c r="F31" s="112"/>
      <c r="G31" s="112"/>
      <c r="H31" s="108"/>
      <c r="I31" s="115"/>
      <c r="J31" s="115"/>
      <c r="K31" s="113"/>
      <c r="L31" s="115"/>
      <c r="M31" s="110"/>
      <c r="N31" s="110" t="str">
        <f t="shared" si="0"/>
        <v/>
      </c>
      <c r="O31" s="108"/>
      <c r="P31" s="108"/>
      <c r="Q31" s="116"/>
      <c r="R31" s="55"/>
      <c r="S31" s="77"/>
      <c r="T31" s="108"/>
      <c r="U31" s="108"/>
    </row>
    <row r="32" spans="1:21" s="76" customFormat="1" ht="179.4" x14ac:dyDescent="0.3">
      <c r="A32" s="174"/>
      <c r="B32" s="108" t="s">
        <v>136</v>
      </c>
      <c r="C32" s="108" t="s">
        <v>799</v>
      </c>
      <c r="D32" s="108" t="s">
        <v>1925</v>
      </c>
      <c r="E32" s="108" t="s">
        <v>1794</v>
      </c>
      <c r="F32" s="112"/>
      <c r="G32" s="112"/>
      <c r="H32" s="108"/>
      <c r="I32" s="115"/>
      <c r="J32" s="115"/>
      <c r="K32" s="113"/>
      <c r="L32" s="115"/>
      <c r="M32" s="110"/>
      <c r="N32" s="110" t="str">
        <f t="shared" si="0"/>
        <v/>
      </c>
      <c r="O32" s="108"/>
      <c r="P32" s="108"/>
      <c r="Q32" s="116"/>
      <c r="R32" s="55"/>
      <c r="S32" s="77"/>
      <c r="T32" s="108"/>
      <c r="U32" s="108"/>
    </row>
    <row r="33" spans="1:21" s="76" customFormat="1" ht="82.8" x14ac:dyDescent="0.3">
      <c r="A33" s="174"/>
      <c r="B33" s="108" t="s">
        <v>136</v>
      </c>
      <c r="C33" s="108" t="s">
        <v>800</v>
      </c>
      <c r="D33" s="108" t="s">
        <v>1926</v>
      </c>
      <c r="E33" s="112"/>
      <c r="F33" s="108" t="s">
        <v>1793</v>
      </c>
      <c r="G33" s="108" t="s">
        <v>789</v>
      </c>
      <c r="H33" s="108"/>
      <c r="I33" s="115"/>
      <c r="J33" s="115"/>
      <c r="K33" s="113"/>
      <c r="L33" s="115"/>
      <c r="M33" s="110"/>
      <c r="N33" s="110" t="str">
        <f t="shared" si="0"/>
        <v/>
      </c>
      <c r="O33" s="108"/>
      <c r="P33" s="108"/>
      <c r="Q33" s="116"/>
      <c r="R33" s="55"/>
      <c r="S33" s="77"/>
      <c r="T33" s="108"/>
      <c r="U33" s="108"/>
    </row>
    <row r="34" spans="1:21" s="76" customFormat="1" ht="82.8" x14ac:dyDescent="0.3">
      <c r="A34" s="174"/>
      <c r="B34" s="108" t="s">
        <v>136</v>
      </c>
      <c r="C34" s="108" t="s">
        <v>801</v>
      </c>
      <c r="D34" s="108" t="s">
        <v>1927</v>
      </c>
      <c r="E34" s="112"/>
      <c r="F34" s="89" t="s">
        <v>1793</v>
      </c>
      <c r="G34" s="89" t="s">
        <v>789</v>
      </c>
      <c r="H34" s="108"/>
      <c r="I34" s="115"/>
      <c r="J34" s="115"/>
      <c r="K34" s="113"/>
      <c r="L34" s="115"/>
      <c r="M34" s="110"/>
      <c r="N34" s="110" t="str">
        <f t="shared" si="0"/>
        <v/>
      </c>
      <c r="O34" s="108"/>
      <c r="P34" s="108"/>
      <c r="Q34" s="116"/>
      <c r="R34" s="55"/>
      <c r="S34" s="77"/>
      <c r="T34" s="108"/>
      <c r="U34" s="108"/>
    </row>
    <row r="35" spans="1:21" s="76" customFormat="1" ht="179.4" x14ac:dyDescent="0.3">
      <c r="A35" s="174"/>
      <c r="B35" s="108" t="s">
        <v>136</v>
      </c>
      <c r="C35" s="108" t="s">
        <v>802</v>
      </c>
      <c r="D35" s="108" t="s">
        <v>1928</v>
      </c>
      <c r="E35" s="108" t="s">
        <v>1794</v>
      </c>
      <c r="F35" s="108" t="s">
        <v>1793</v>
      </c>
      <c r="G35" s="112"/>
      <c r="H35" s="108"/>
      <c r="I35" s="115"/>
      <c r="J35" s="115"/>
      <c r="K35" s="113"/>
      <c r="L35" s="115"/>
      <c r="M35" s="110"/>
      <c r="N35" s="110" t="str">
        <f t="shared" si="0"/>
        <v/>
      </c>
      <c r="O35" s="108"/>
      <c r="P35" s="108"/>
      <c r="Q35" s="116"/>
      <c r="R35" s="55"/>
      <c r="S35" s="77"/>
      <c r="T35" s="108"/>
      <c r="U35" s="108"/>
    </row>
    <row r="36" spans="1:21" s="76" customFormat="1" ht="82.8" x14ac:dyDescent="0.3">
      <c r="A36" s="174"/>
      <c r="B36" s="108" t="s">
        <v>136</v>
      </c>
      <c r="C36" s="108" t="s">
        <v>803</v>
      </c>
      <c r="D36" s="108" t="s">
        <v>1929</v>
      </c>
      <c r="E36" s="112"/>
      <c r="F36" s="108" t="s">
        <v>1793</v>
      </c>
      <c r="G36" s="108" t="s">
        <v>789</v>
      </c>
      <c r="H36" s="108"/>
      <c r="I36" s="115"/>
      <c r="J36" s="115"/>
      <c r="K36" s="113"/>
      <c r="L36" s="115"/>
      <c r="M36" s="110"/>
      <c r="N36" s="110" t="str">
        <f t="shared" si="0"/>
        <v/>
      </c>
      <c r="O36" s="108"/>
      <c r="P36" s="108"/>
      <c r="Q36" s="116"/>
      <c r="R36" s="55"/>
      <c r="S36" s="77"/>
      <c r="T36" s="108"/>
      <c r="U36" s="108"/>
    </row>
    <row r="37" spans="1:21" s="76" customFormat="1" ht="82.8" x14ac:dyDescent="0.3">
      <c r="A37" s="174"/>
      <c r="B37" s="108" t="s">
        <v>136</v>
      </c>
      <c r="C37" s="108" t="s">
        <v>804</v>
      </c>
      <c r="D37" s="108" t="s">
        <v>1930</v>
      </c>
      <c r="E37" s="112"/>
      <c r="F37" s="108" t="s">
        <v>1793</v>
      </c>
      <c r="G37" s="108" t="s">
        <v>789</v>
      </c>
      <c r="H37" s="108"/>
      <c r="I37" s="115"/>
      <c r="J37" s="115"/>
      <c r="K37" s="113"/>
      <c r="L37" s="115"/>
      <c r="M37" s="110"/>
      <c r="N37" s="110" t="str">
        <f t="shared" si="0"/>
        <v/>
      </c>
      <c r="O37" s="108"/>
      <c r="P37" s="108"/>
      <c r="Q37" s="116"/>
      <c r="R37" s="55"/>
      <c r="S37" s="77"/>
      <c r="T37" s="108"/>
      <c r="U37" s="108"/>
    </row>
    <row r="38" spans="1:21" s="76" customFormat="1" ht="151.80000000000001" x14ac:dyDescent="0.3">
      <c r="A38" s="175" t="s">
        <v>138</v>
      </c>
      <c r="B38" s="108" t="s">
        <v>355</v>
      </c>
      <c r="C38" s="108" t="s">
        <v>1795</v>
      </c>
      <c r="D38" s="108" t="s">
        <v>1931</v>
      </c>
      <c r="E38" s="108" t="s">
        <v>1796</v>
      </c>
      <c r="F38" s="112"/>
      <c r="G38" s="112"/>
      <c r="H38" s="108"/>
      <c r="I38" s="115"/>
      <c r="J38" s="115"/>
      <c r="K38" s="113"/>
      <c r="L38" s="115"/>
      <c r="M38" s="110"/>
      <c r="N38" s="110" t="str">
        <f t="shared" si="0"/>
        <v/>
      </c>
      <c r="O38" s="108"/>
      <c r="P38" s="108"/>
      <c r="Q38" s="116"/>
      <c r="R38" s="55"/>
      <c r="S38" s="77"/>
      <c r="T38" s="108"/>
      <c r="U38" s="108"/>
    </row>
    <row r="39" spans="1:21" s="76" customFormat="1" ht="151.80000000000001" x14ac:dyDescent="0.3">
      <c r="A39" s="175"/>
      <c r="B39" s="108" t="s">
        <v>355</v>
      </c>
      <c r="C39" s="108" t="s">
        <v>1797</v>
      </c>
      <c r="D39" s="108" t="s">
        <v>1932</v>
      </c>
      <c r="E39" s="108" t="s">
        <v>1796</v>
      </c>
      <c r="F39" s="112"/>
      <c r="G39" s="112"/>
      <c r="H39" s="108"/>
      <c r="I39" s="115"/>
      <c r="J39" s="115"/>
      <c r="K39" s="113"/>
      <c r="L39" s="115"/>
      <c r="M39" s="110"/>
      <c r="N39" s="110" t="str">
        <f t="shared" si="0"/>
        <v/>
      </c>
      <c r="O39" s="108"/>
      <c r="P39" s="108"/>
      <c r="Q39" s="116"/>
      <c r="R39" s="55"/>
      <c r="S39" s="77"/>
      <c r="T39" s="108"/>
      <c r="U39" s="108"/>
    </row>
    <row r="40" spans="1:21" s="76" customFormat="1" ht="151.80000000000001" x14ac:dyDescent="0.3">
      <c r="A40" s="175"/>
      <c r="B40" s="108" t="s">
        <v>355</v>
      </c>
      <c r="C40" s="108" t="s">
        <v>1798</v>
      </c>
      <c r="D40" s="108" t="s">
        <v>1933</v>
      </c>
      <c r="E40" s="108" t="s">
        <v>1796</v>
      </c>
      <c r="F40" s="112"/>
      <c r="G40" s="112"/>
      <c r="H40" s="108"/>
      <c r="I40" s="115"/>
      <c r="J40" s="115"/>
      <c r="K40" s="113"/>
      <c r="L40" s="115"/>
      <c r="M40" s="110"/>
      <c r="N40" s="110" t="str">
        <f t="shared" si="0"/>
        <v/>
      </c>
      <c r="O40" s="108"/>
      <c r="P40" s="108"/>
      <c r="Q40" s="116"/>
      <c r="R40" s="55"/>
      <c r="S40" s="77"/>
      <c r="T40" s="108"/>
      <c r="U40" s="108"/>
    </row>
    <row r="41" spans="1:21" s="76" customFormat="1" ht="151.80000000000001" x14ac:dyDescent="0.3">
      <c r="A41" s="175"/>
      <c r="B41" s="108" t="s">
        <v>355</v>
      </c>
      <c r="C41" s="108" t="s">
        <v>1799</v>
      </c>
      <c r="D41" s="108" t="s">
        <v>1934</v>
      </c>
      <c r="E41" s="108" t="s">
        <v>1796</v>
      </c>
      <c r="F41" s="112"/>
      <c r="G41" s="112"/>
      <c r="H41" s="108"/>
      <c r="I41" s="115"/>
      <c r="J41" s="115"/>
      <c r="K41" s="113"/>
      <c r="L41" s="115"/>
      <c r="M41" s="110"/>
      <c r="N41" s="110" t="str">
        <f t="shared" si="0"/>
        <v/>
      </c>
      <c r="O41" s="108"/>
      <c r="P41" s="108"/>
      <c r="Q41" s="116"/>
      <c r="R41" s="55"/>
      <c r="S41" s="77"/>
      <c r="T41" s="108"/>
      <c r="U41" s="108"/>
    </row>
    <row r="42" spans="1:21" s="76" customFormat="1" ht="110.4" x14ac:dyDescent="0.3">
      <c r="A42" s="175"/>
      <c r="B42" s="108" t="s">
        <v>355</v>
      </c>
      <c r="C42" s="108" t="s">
        <v>1800</v>
      </c>
      <c r="D42" s="108" t="s">
        <v>1935</v>
      </c>
      <c r="E42" s="112"/>
      <c r="F42" s="108" t="s">
        <v>1801</v>
      </c>
      <c r="G42" s="108" t="s">
        <v>805</v>
      </c>
      <c r="H42" s="108"/>
      <c r="I42" s="115"/>
      <c r="J42" s="115"/>
      <c r="K42" s="113"/>
      <c r="L42" s="115"/>
      <c r="M42" s="110"/>
      <c r="N42" s="110" t="str">
        <f t="shared" si="0"/>
        <v/>
      </c>
      <c r="O42" s="108"/>
      <c r="P42" s="108"/>
      <c r="Q42" s="116"/>
      <c r="R42" s="55"/>
      <c r="S42" s="77"/>
      <c r="T42" s="108"/>
      <c r="U42" s="108"/>
    </row>
    <row r="43" spans="1:21" s="76" customFormat="1" ht="151.80000000000001" x14ac:dyDescent="0.3">
      <c r="A43" s="175"/>
      <c r="B43" s="108" t="s">
        <v>355</v>
      </c>
      <c r="C43" s="108" t="s">
        <v>1802</v>
      </c>
      <c r="D43" s="108" t="s">
        <v>1936</v>
      </c>
      <c r="E43" s="108" t="s">
        <v>1796</v>
      </c>
      <c r="F43" s="112"/>
      <c r="G43" s="112"/>
      <c r="H43" s="108"/>
      <c r="I43" s="115"/>
      <c r="J43" s="115"/>
      <c r="K43" s="113"/>
      <c r="L43" s="115"/>
      <c r="M43" s="110"/>
      <c r="N43" s="110" t="str">
        <f t="shared" si="0"/>
        <v/>
      </c>
      <c r="O43" s="108"/>
      <c r="P43" s="108"/>
      <c r="Q43" s="116"/>
      <c r="R43" s="55"/>
      <c r="S43" s="77"/>
      <c r="T43" s="108"/>
      <c r="U43" s="108"/>
    </row>
    <row r="44" spans="1:21" s="76" customFormat="1" ht="82.8" x14ac:dyDescent="0.3">
      <c r="A44" s="175"/>
      <c r="B44" s="108" t="s">
        <v>355</v>
      </c>
      <c r="C44" s="108" t="s">
        <v>1803</v>
      </c>
      <c r="D44" s="108" t="s">
        <v>1937</v>
      </c>
      <c r="E44" s="112"/>
      <c r="F44" s="108" t="s">
        <v>1801</v>
      </c>
      <c r="G44" s="108" t="s">
        <v>805</v>
      </c>
      <c r="H44" s="108"/>
      <c r="I44" s="115"/>
      <c r="J44" s="115"/>
      <c r="K44" s="113"/>
      <c r="L44" s="115"/>
      <c r="M44" s="110"/>
      <c r="N44" s="110" t="str">
        <f t="shared" si="0"/>
        <v/>
      </c>
      <c r="O44" s="108"/>
      <c r="P44" s="108"/>
      <c r="Q44" s="116"/>
      <c r="R44" s="55"/>
      <c r="S44" s="77"/>
      <c r="T44" s="108"/>
      <c r="U44" s="108"/>
    </row>
    <row r="45" spans="1:21" s="76" customFormat="1" ht="82.8" x14ac:dyDescent="0.3">
      <c r="A45" s="175"/>
      <c r="B45" s="108" t="s">
        <v>355</v>
      </c>
      <c r="C45" s="108" t="s">
        <v>1804</v>
      </c>
      <c r="D45" s="108" t="s">
        <v>1938</v>
      </c>
      <c r="E45" s="112"/>
      <c r="F45" s="108" t="s">
        <v>1801</v>
      </c>
      <c r="G45" s="108" t="s">
        <v>805</v>
      </c>
      <c r="H45" s="108"/>
      <c r="I45" s="115"/>
      <c r="J45" s="115"/>
      <c r="K45" s="113"/>
      <c r="L45" s="115"/>
      <c r="M45" s="110"/>
      <c r="N45" s="110" t="str">
        <f t="shared" si="0"/>
        <v/>
      </c>
      <c r="O45" s="108"/>
      <c r="P45" s="108"/>
      <c r="Q45" s="116"/>
      <c r="R45" s="55"/>
      <c r="S45" s="77"/>
      <c r="T45" s="108"/>
      <c r="U45" s="108"/>
    </row>
    <row r="46" spans="1:21" s="76" customFormat="1" ht="151.80000000000001" x14ac:dyDescent="0.3">
      <c r="A46" s="175"/>
      <c r="B46" s="108" t="s">
        <v>355</v>
      </c>
      <c r="C46" s="108" t="s">
        <v>1805</v>
      </c>
      <c r="D46" s="108" t="s">
        <v>1939</v>
      </c>
      <c r="E46" s="108" t="s">
        <v>1796</v>
      </c>
      <c r="F46" s="112"/>
      <c r="G46" s="112"/>
      <c r="H46" s="108"/>
      <c r="I46" s="115"/>
      <c r="J46" s="115"/>
      <c r="K46" s="113"/>
      <c r="L46" s="115"/>
      <c r="M46" s="110"/>
      <c r="N46" s="110" t="str">
        <f t="shared" si="0"/>
        <v/>
      </c>
      <c r="O46" s="108"/>
      <c r="P46" s="108"/>
      <c r="Q46" s="116"/>
      <c r="R46" s="55"/>
      <c r="S46" s="77"/>
      <c r="T46" s="108"/>
      <c r="U46" s="108"/>
    </row>
    <row r="47" spans="1:21" s="76" customFormat="1" ht="151.80000000000001" x14ac:dyDescent="0.3">
      <c r="A47" s="175"/>
      <c r="B47" s="108" t="s">
        <v>355</v>
      </c>
      <c r="C47" s="108" t="s">
        <v>1806</v>
      </c>
      <c r="D47" s="108" t="s">
        <v>1940</v>
      </c>
      <c r="E47" s="108" t="s">
        <v>1796</v>
      </c>
      <c r="F47" s="112"/>
      <c r="G47" s="112"/>
      <c r="H47" s="108"/>
      <c r="I47" s="115"/>
      <c r="J47" s="115"/>
      <c r="K47" s="113"/>
      <c r="L47" s="115"/>
      <c r="M47" s="110"/>
      <c r="N47" s="110" t="str">
        <f t="shared" si="0"/>
        <v/>
      </c>
      <c r="O47" s="108"/>
      <c r="P47" s="108"/>
      <c r="Q47" s="116"/>
      <c r="R47" s="55"/>
      <c r="S47" s="77"/>
      <c r="T47" s="108"/>
      <c r="U47" s="108"/>
    </row>
    <row r="48" spans="1:21" s="76" customFormat="1" ht="82.8" x14ac:dyDescent="0.3">
      <c r="A48" s="175"/>
      <c r="B48" s="108" t="s">
        <v>355</v>
      </c>
      <c r="C48" s="108" t="s">
        <v>1807</v>
      </c>
      <c r="D48" s="108" t="s">
        <v>1941</v>
      </c>
      <c r="E48" s="112"/>
      <c r="F48" s="108" t="s">
        <v>1801</v>
      </c>
      <c r="G48" s="108" t="s">
        <v>805</v>
      </c>
      <c r="H48" s="108"/>
      <c r="I48" s="115"/>
      <c r="J48" s="115"/>
      <c r="K48" s="113"/>
      <c r="L48" s="115"/>
      <c r="M48" s="110"/>
      <c r="N48" s="110" t="str">
        <f t="shared" si="0"/>
        <v/>
      </c>
      <c r="O48" s="108"/>
      <c r="P48" s="108"/>
      <c r="Q48" s="116"/>
      <c r="R48" s="55"/>
      <c r="S48" s="77"/>
      <c r="T48" s="108"/>
      <c r="U48" s="108"/>
    </row>
    <row r="49" spans="1:21" s="76" customFormat="1" ht="82.8" x14ac:dyDescent="0.3">
      <c r="A49" s="175"/>
      <c r="B49" s="108" t="s">
        <v>355</v>
      </c>
      <c r="C49" s="108" t="s">
        <v>1808</v>
      </c>
      <c r="D49" s="108" t="s">
        <v>1942</v>
      </c>
      <c r="E49" s="112"/>
      <c r="F49" s="108" t="s">
        <v>1801</v>
      </c>
      <c r="G49" s="108" t="s">
        <v>805</v>
      </c>
      <c r="H49" s="108"/>
      <c r="I49" s="115"/>
      <c r="J49" s="115"/>
      <c r="K49" s="113"/>
      <c r="L49" s="115"/>
      <c r="M49" s="110"/>
      <c r="N49" s="110" t="str">
        <f t="shared" ref="N49:N56" si="1">IF(OR(L49="",M49=""),"",
IF(OR(L49="Low",M49="Low"),"Low",
IF(OR(L49="Moderate",M49="Moderate"),"Moderate",
"High")))</f>
        <v/>
      </c>
      <c r="O49" s="108"/>
      <c r="P49" s="108"/>
      <c r="Q49" s="116"/>
      <c r="R49" s="55"/>
      <c r="S49" s="77"/>
      <c r="T49" s="108"/>
      <c r="U49" s="108"/>
    </row>
    <row r="50" spans="1:21" s="76" customFormat="1" ht="151.80000000000001" x14ac:dyDescent="0.3">
      <c r="A50" s="175"/>
      <c r="B50" s="108" t="s">
        <v>355</v>
      </c>
      <c r="C50" s="108" t="s">
        <v>1809</v>
      </c>
      <c r="D50" s="108" t="s">
        <v>1943</v>
      </c>
      <c r="E50" s="108" t="s">
        <v>1796</v>
      </c>
      <c r="F50" s="112"/>
      <c r="G50" s="112"/>
      <c r="H50" s="108"/>
      <c r="I50" s="115"/>
      <c r="J50" s="115"/>
      <c r="K50" s="113"/>
      <c r="L50" s="115"/>
      <c r="M50" s="110"/>
      <c r="N50" s="110" t="str">
        <f t="shared" si="1"/>
        <v/>
      </c>
      <c r="O50" s="108"/>
      <c r="P50" s="108"/>
      <c r="Q50" s="116"/>
      <c r="R50" s="55"/>
      <c r="S50" s="77"/>
      <c r="T50" s="108"/>
      <c r="U50" s="108"/>
    </row>
    <row r="51" spans="1:21" s="76" customFormat="1" ht="82.8" x14ac:dyDescent="0.3">
      <c r="A51" s="175"/>
      <c r="B51" s="108" t="s">
        <v>355</v>
      </c>
      <c r="C51" s="108" t="s">
        <v>1810</v>
      </c>
      <c r="D51" s="108" t="s">
        <v>1944</v>
      </c>
      <c r="E51" s="112"/>
      <c r="F51" s="108" t="s">
        <v>1801</v>
      </c>
      <c r="G51" s="108" t="s">
        <v>805</v>
      </c>
      <c r="H51" s="108"/>
      <c r="I51" s="115"/>
      <c r="J51" s="115"/>
      <c r="K51" s="113"/>
      <c r="L51" s="115"/>
      <c r="M51" s="110"/>
      <c r="N51" s="110" t="str">
        <f t="shared" si="1"/>
        <v/>
      </c>
      <c r="O51" s="108"/>
      <c r="P51" s="108"/>
      <c r="Q51" s="116"/>
      <c r="R51" s="55"/>
      <c r="S51" s="77"/>
      <c r="T51" s="108"/>
      <c r="U51" s="108"/>
    </row>
    <row r="52" spans="1:21" s="76" customFormat="1" ht="82.8" x14ac:dyDescent="0.3">
      <c r="A52" s="175"/>
      <c r="B52" s="108" t="s">
        <v>355</v>
      </c>
      <c r="C52" s="108" t="s">
        <v>1811</v>
      </c>
      <c r="D52" s="108" t="s">
        <v>1945</v>
      </c>
      <c r="E52" s="112"/>
      <c r="F52" s="108" t="s">
        <v>1801</v>
      </c>
      <c r="G52" s="108" t="s">
        <v>805</v>
      </c>
      <c r="H52" s="108"/>
      <c r="I52" s="115"/>
      <c r="J52" s="115"/>
      <c r="K52" s="113"/>
      <c r="L52" s="115"/>
      <c r="M52" s="110"/>
      <c r="N52" s="110" t="str">
        <f t="shared" si="1"/>
        <v/>
      </c>
      <c r="O52" s="108"/>
      <c r="P52" s="108"/>
      <c r="Q52" s="116"/>
      <c r="R52" s="55"/>
      <c r="S52" s="77"/>
      <c r="T52" s="108"/>
      <c r="U52" s="108"/>
    </row>
    <row r="53" spans="1:21" s="76" customFormat="1" ht="179.4" x14ac:dyDescent="0.3">
      <c r="A53" s="174" t="s">
        <v>139</v>
      </c>
      <c r="B53" s="108" t="s">
        <v>356</v>
      </c>
      <c r="C53" s="108" t="s">
        <v>1812</v>
      </c>
      <c r="D53" s="108" t="s">
        <v>1946</v>
      </c>
      <c r="E53" s="108" t="s">
        <v>1813</v>
      </c>
      <c r="F53" s="112"/>
      <c r="G53" s="112"/>
      <c r="H53" s="108"/>
      <c r="I53" s="115"/>
      <c r="J53" s="115"/>
      <c r="K53" s="113"/>
      <c r="L53" s="115"/>
      <c r="M53" s="110"/>
      <c r="N53" s="110" t="str">
        <f t="shared" si="1"/>
        <v/>
      </c>
      <c r="O53" s="108"/>
      <c r="P53" s="108"/>
      <c r="Q53" s="116"/>
      <c r="R53" s="55"/>
      <c r="S53" s="77"/>
      <c r="T53" s="108"/>
      <c r="U53" s="108"/>
    </row>
    <row r="54" spans="1:21" s="76" customFormat="1" ht="82.8" x14ac:dyDescent="0.3">
      <c r="A54" s="174"/>
      <c r="B54" s="108" t="s">
        <v>356</v>
      </c>
      <c r="C54" s="108" t="s">
        <v>1814</v>
      </c>
      <c r="D54" s="108" t="s">
        <v>1947</v>
      </c>
      <c r="E54" s="112"/>
      <c r="F54" s="108" t="s">
        <v>1801</v>
      </c>
      <c r="G54" s="108" t="s">
        <v>806</v>
      </c>
      <c r="H54" s="108"/>
      <c r="I54" s="115"/>
      <c r="J54" s="115"/>
      <c r="K54" s="113"/>
      <c r="L54" s="115"/>
      <c r="M54" s="110"/>
      <c r="N54" s="110" t="str">
        <f t="shared" si="1"/>
        <v/>
      </c>
      <c r="O54" s="108"/>
      <c r="P54" s="108"/>
      <c r="Q54" s="116"/>
      <c r="R54" s="55"/>
      <c r="S54" s="77"/>
      <c r="T54" s="108"/>
      <c r="U54" s="108"/>
    </row>
    <row r="55" spans="1:21" s="76" customFormat="1" ht="124.2" x14ac:dyDescent="0.3">
      <c r="A55" s="108" t="s">
        <v>141</v>
      </c>
      <c r="B55" s="108" t="s">
        <v>140</v>
      </c>
      <c r="C55" s="108" t="s">
        <v>1815</v>
      </c>
      <c r="D55" s="89" t="s">
        <v>1948</v>
      </c>
      <c r="E55" s="108" t="s">
        <v>1816</v>
      </c>
      <c r="F55" s="108" t="s">
        <v>982</v>
      </c>
      <c r="G55" s="108" t="s">
        <v>807</v>
      </c>
      <c r="H55" s="108"/>
      <c r="I55" s="115"/>
      <c r="J55" s="115"/>
      <c r="K55" s="113"/>
      <c r="L55" s="115"/>
      <c r="M55" s="110"/>
      <c r="N55" s="110" t="str">
        <f t="shared" si="1"/>
        <v/>
      </c>
      <c r="O55" s="108"/>
      <c r="P55" s="108"/>
      <c r="Q55" s="116"/>
      <c r="R55" s="55"/>
      <c r="S55" s="77"/>
      <c r="T55" s="108"/>
      <c r="U55" s="108"/>
    </row>
    <row r="56" spans="1:21" s="76" customFormat="1" ht="124.2" x14ac:dyDescent="0.3">
      <c r="A56" s="108" t="s">
        <v>143</v>
      </c>
      <c r="B56" s="108" t="s">
        <v>142</v>
      </c>
      <c r="C56" s="108" t="s">
        <v>1817</v>
      </c>
      <c r="D56" s="89" t="s">
        <v>1949</v>
      </c>
      <c r="E56" s="108" t="s">
        <v>1818</v>
      </c>
      <c r="F56" s="108" t="s">
        <v>1819</v>
      </c>
      <c r="G56" s="108" t="s">
        <v>808</v>
      </c>
      <c r="H56" s="108"/>
      <c r="I56" s="115"/>
      <c r="J56" s="115"/>
      <c r="K56" s="113"/>
      <c r="L56" s="115"/>
      <c r="M56" s="110"/>
      <c r="N56" s="110" t="str">
        <f t="shared" si="1"/>
        <v/>
      </c>
      <c r="O56" s="108"/>
      <c r="P56" s="108"/>
      <c r="Q56" s="116"/>
      <c r="R56" s="55"/>
      <c r="S56" s="77"/>
      <c r="T56" s="108"/>
      <c r="U56" s="108"/>
    </row>
  </sheetData>
  <sheetProtection sort="0" autoFilter="0"/>
  <autoFilter ref="A1:U1" xr:uid="{00000000-0009-0000-0000-000008000000}"/>
  <mergeCells count="5">
    <mergeCell ref="A53:A54"/>
    <mergeCell ref="A2:A11"/>
    <mergeCell ref="A14:A21"/>
    <mergeCell ref="A22:A37"/>
    <mergeCell ref="A38:A52"/>
  </mergeCells>
  <conditionalFormatting sqref="N2:N56">
    <cfRule type="expression" dxfId="12" priority="1">
      <formula>OR(AND(L2&lt;&gt;"",M2=""),AND(L2="",M2&lt;&gt;""))</formula>
    </cfRule>
  </conditionalFormatting>
  <dataValidations count="28">
    <dataValidation allowBlank="1" showInputMessage="1" showErrorMessage="1" promptTitle="Prior Risk Exposure Level" prompt="Associated risk exposure level if a failure exists for this control from previous year's assessment" sqref="U1" xr:uid="{00000000-0002-0000-0800-000000000000}"/>
    <dataValidation allowBlank="1" showInputMessage="1" showErrorMessage="1" promptTitle="Prior Assessment Result" prompt="Associated assessment result if a failure exists for this control from previous year's assessment" sqref="T1" xr:uid="{00000000-0002-0000-0800-000001000000}"/>
    <dataValidation allowBlank="1" showInputMessage="1" showErrorMessage="1" promptTitle="Assessor POC" prompt="Associated 3PAO POC who conducted the assessment (Employee Name, Company Name)" sqref="R1" xr:uid="{00000000-0002-0000-0800-000002000000}"/>
    <dataValidation allowBlank="1" showInputMessage="1" showErrorMessage="1" promptTitle="Recommendation for Mitigation" prompt="Associated recommendation to remediate identified risk" sqref="P1" xr:uid="{00000000-0002-0000-0800-000003000000}"/>
    <dataValidation allowBlank="1" showInputMessage="1" showErrorMessage="1" promptTitle="Risk Statement" prompt="Risk statement for identified risk documenting the associated impact" sqref="O1" xr:uid="{00000000-0002-0000-0800-000004000000}"/>
    <dataValidation allowBlank="1" showInputMessage="1" showErrorMessage="1" promptTitle="Impact Level" prompt="Associated impact level for identified risk" sqref="M1" xr:uid="{00000000-0002-0000-0800-000005000000}"/>
    <dataValidation allowBlank="1" showInputMessage="1" showErrorMessage="1" promptTitle="Likelihood Level" prompt="Associated likelihood level for identified risk" sqref="L1" xr:uid="{00000000-0002-0000-0800-000006000000}"/>
    <dataValidation allowBlank="1" showInputMessage="1" showErrorMessage="1" promptTitle="Identified Risk" prompt="Extrapolated finding(s) from observations and evidence" sqref="K1" xr:uid="{00000000-0002-0000-0800-000007000000}"/>
    <dataValidation allowBlank="1" showInputMessage="1" showErrorMessage="1" promptTitle="Assessment Result" prompt="Assessment result based on observations and evidence (Satisfied, Other Than Satisfied)" sqref="J1" xr:uid="{00000000-0002-0000-08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800-000009000000}"/>
    <dataValidation allowBlank="1" showInputMessage="1" showErrorMessage="1" promptTitle="Observations and Evidence" prompt="Associated assessment results from applicable test procedure(s), along with associated artifacts" sqref="H1" xr:uid="{00000000-0002-0000-0800-00000A000000}"/>
    <dataValidation allowBlank="1" showInputMessage="1" showErrorMessage="1" promptTitle="Test" prompt="Scoped 'test' test procedure to validate assessment objective" sqref="G1" xr:uid="{00000000-0002-0000-0800-00000B000000}"/>
    <dataValidation allowBlank="1" showInputMessage="1" showErrorMessage="1" promptTitle="Interview" prompt="Scoped 'interview' test procedure to validate assessment objective" sqref="F1" xr:uid="{00000000-0002-0000-0800-00000C000000}"/>
    <dataValidation allowBlank="1" showInputMessage="1" showErrorMessage="1" promptTitle="Examine" prompt="Scoped 'examine' test procedure to validate assessment objective" sqref="E1" xr:uid="{00000000-0002-0000-0800-00000D000000}"/>
    <dataValidation allowBlank="1" showInputMessage="1" showErrorMessage="1" promptTitle="Control Name" prompt="Associated control name from NIST SP 800-53 Rev 4" sqref="A1" xr:uid="{00000000-0002-0000-0800-00000E000000}"/>
    <dataValidation allowBlank="1" showInputMessage="1" showErrorMessage="1" promptTitle="Control ID" prompt="Associated control ID from NIST SP 800-53 Rev 4" sqref="B1" xr:uid="{00000000-0002-0000-0800-00000F000000}"/>
    <dataValidation allowBlank="1" showInputMessage="1" showErrorMessage="1" promptTitle="Assessment Procedure" prompt="Associated assessment procedure ID from NIST SP 800-53A Rev 4" sqref="C1" xr:uid="{00000000-0002-0000-0800-000010000000}"/>
    <dataValidation allowBlank="1" showInputMessage="1" showErrorMessage="1" promptTitle="Assessment Objective" prompt="Associated assessment objective from NIST SP 800-53A Rev 4" sqref="D1" xr:uid="{00000000-0002-0000-0800-000011000000}"/>
    <dataValidation type="list" allowBlank="1" showInputMessage="1" showErrorMessage="1" sqref="U57:U1048576 L2:M1048576" xr:uid="{00000000-0002-0000-0800-000012000000}">
      <formula1>"High,Moderate,Low"</formula1>
    </dataValidation>
    <dataValidation type="list" allowBlank="1" showInputMessage="1" showErrorMessage="1" sqref="J57:J1048576" xr:uid="{00000000-0002-0000-0800-000013000000}">
      <formula1>"Satisfied,Other Than Satisfied"</formula1>
    </dataValidation>
    <dataValidation type="list" allowBlank="1" showInputMessage="1" showErrorMessage="1" sqref="T57:T1048576" xr:uid="{00000000-0002-0000-0800-000014000000}">
      <formula1>"Satisfied, Other Than Satisfied"</formula1>
    </dataValidation>
    <dataValidation type="list" allowBlank="1" showInputMessage="1" showErrorMessage="1" sqref="I57:I1048576" xr:uid="{00000000-0002-0000-0800-000015000000}">
      <formula1>"Implemented,Partially Implemented,Planned,Alternative Implementation,Not Applicable"</formula1>
    </dataValidation>
    <dataValidation type="list" allowBlank="1" showInputMessage="1" showErrorMessage="1" sqref="Q57:Q1048576" xr:uid="{00000000-0002-0000-0800-000016000000}">
      <formula1>"Yes,No"</formula1>
    </dataValidation>
    <dataValidation allowBlank="1" showInputMessage="1" showErrorMessage="1" promptTitle="SSP Imp. Statement Differential" prompt="Does the SSP implementation detail match the technical implementation? Yes or No" sqref="Q1" xr:uid="{00000000-0002-0000-0800-00001B000000}"/>
    <dataValidation type="list" showInputMessage="1" showErrorMessage="1" sqref="I2:I56" xr:uid="{00000000-0002-0000-0800-000017000000}">
      <formula1>" ,Implemented,Partially Implemented,Planned,Alternative Implementation,Not Applicable"</formula1>
    </dataValidation>
    <dataValidation type="list" allowBlank="1" showInputMessage="1" showErrorMessage="1" sqref="J2:J56 R2:R56" xr:uid="{00000000-0002-0000-0800-000018000000}">
      <formula1>"Satisfied,Other than Satisfied"</formula1>
    </dataValidation>
    <dataValidation type="list" allowBlank="1" showInputMessage="1" showErrorMessage="1" sqref="S2:S56" xr:uid="{00000000-0002-0000-0800-000019000000}">
      <formula1>#REF!</formula1>
    </dataValidation>
    <dataValidation type="list" allowBlank="1" showInputMessage="1" showErrorMessage="1" sqref="Q2:Q56" xr:uid="{00000000-0002-0000-0800-00001A000000}">
      <formula1>"Yes, No"</formula1>
    </dataValidation>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U47"/>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38" x14ac:dyDescent="0.3">
      <c r="A2" s="176" t="s">
        <v>146</v>
      </c>
      <c r="B2" s="60" t="s">
        <v>145</v>
      </c>
      <c r="C2" s="61" t="s">
        <v>743</v>
      </c>
      <c r="D2" s="61" t="s">
        <v>1950</v>
      </c>
      <c r="E2" s="87" t="s">
        <v>1820</v>
      </c>
      <c r="F2" s="88"/>
      <c r="G2" s="88"/>
      <c r="H2" s="84"/>
      <c r="I2" s="83"/>
      <c r="J2" s="83"/>
      <c r="K2" s="85"/>
      <c r="L2" s="83"/>
      <c r="M2" s="83"/>
      <c r="N2" s="40" t="str">
        <f>IF(OR(L2="",M2=""),"",
IF(OR(L2="Low",M2="Low"),"Low",
IF(OR(L2="Moderate",M2="Moderate"),"Moderate",
"High")))</f>
        <v/>
      </c>
      <c r="O2" s="85"/>
      <c r="P2" s="85"/>
      <c r="Q2" s="83"/>
      <c r="R2" s="85"/>
      <c r="S2" s="12"/>
      <c r="T2" s="85"/>
      <c r="U2" s="85"/>
    </row>
    <row r="3" spans="1:21" s="23" customFormat="1" ht="41.4" x14ac:dyDescent="0.3">
      <c r="A3" s="176"/>
      <c r="B3" s="60" t="s">
        <v>145</v>
      </c>
      <c r="C3" s="61" t="s">
        <v>744</v>
      </c>
      <c r="D3" s="61" t="s">
        <v>1886</v>
      </c>
      <c r="E3" s="87" t="s">
        <v>1820</v>
      </c>
      <c r="F3" s="88"/>
      <c r="G3" s="88"/>
      <c r="H3" s="84"/>
      <c r="I3" s="83"/>
      <c r="J3" s="83"/>
      <c r="K3" s="85"/>
      <c r="L3" s="83"/>
      <c r="M3" s="83"/>
      <c r="N3" s="40" t="str">
        <f t="shared" ref="N3:N47" si="0">IF(OR(L3="",M3=""),"",
IF(OR(L3="Low",M3="Low"),"Low",
IF(OR(L3="Moderate",M3="Moderate"),"Moderate",
"High")))</f>
        <v/>
      </c>
      <c r="O3" s="85"/>
      <c r="P3" s="85"/>
      <c r="Q3" s="83"/>
      <c r="R3" s="85"/>
      <c r="S3" s="12"/>
      <c r="T3" s="85"/>
      <c r="U3" s="85"/>
    </row>
    <row r="4" spans="1:21" s="23" customFormat="1" ht="55.2" x14ac:dyDescent="0.3">
      <c r="A4" s="176"/>
      <c r="B4" s="60" t="s">
        <v>145</v>
      </c>
      <c r="C4" s="61" t="s">
        <v>745</v>
      </c>
      <c r="D4" s="61" t="s">
        <v>1821</v>
      </c>
      <c r="E4" s="87" t="s">
        <v>1820</v>
      </c>
      <c r="F4" s="87" t="s">
        <v>1822</v>
      </c>
      <c r="G4" s="88"/>
      <c r="H4" s="84"/>
      <c r="I4" s="83"/>
      <c r="J4" s="83"/>
      <c r="K4" s="85"/>
      <c r="L4" s="83"/>
      <c r="M4" s="83"/>
      <c r="N4" s="40" t="str">
        <f t="shared" si="0"/>
        <v/>
      </c>
      <c r="O4" s="85"/>
      <c r="P4" s="85"/>
      <c r="Q4" s="83"/>
      <c r="R4" s="85"/>
      <c r="S4" s="12"/>
      <c r="T4" s="85"/>
      <c r="U4" s="85"/>
    </row>
    <row r="5" spans="1:21" s="23" customFormat="1" ht="55.2" x14ac:dyDescent="0.3">
      <c r="A5" s="176"/>
      <c r="B5" s="60" t="s">
        <v>145</v>
      </c>
      <c r="C5" s="61" t="s">
        <v>746</v>
      </c>
      <c r="D5" s="61" t="s">
        <v>1823</v>
      </c>
      <c r="E5" s="87" t="s">
        <v>1820</v>
      </c>
      <c r="F5" s="88"/>
      <c r="G5" s="88"/>
      <c r="H5" s="84"/>
      <c r="I5" s="83"/>
      <c r="J5" s="83"/>
      <c r="K5" s="85"/>
      <c r="L5" s="83"/>
      <c r="M5" s="83"/>
      <c r="N5" s="40" t="str">
        <f t="shared" si="0"/>
        <v/>
      </c>
      <c r="O5" s="85"/>
      <c r="P5" s="85"/>
      <c r="Q5" s="83"/>
      <c r="R5" s="85"/>
      <c r="S5" s="12"/>
      <c r="T5" s="85"/>
      <c r="U5" s="85"/>
    </row>
    <row r="6" spans="1:21" s="23" customFormat="1" ht="41.4" x14ac:dyDescent="0.3">
      <c r="A6" s="176"/>
      <c r="B6" s="60" t="s">
        <v>145</v>
      </c>
      <c r="C6" s="61" t="s">
        <v>747</v>
      </c>
      <c r="D6" s="61" t="s">
        <v>463</v>
      </c>
      <c r="E6" s="87" t="s">
        <v>1820</v>
      </c>
      <c r="F6" s="88"/>
      <c r="G6" s="88"/>
      <c r="H6" s="84"/>
      <c r="I6" s="83"/>
      <c r="J6" s="83"/>
      <c r="K6" s="85"/>
      <c r="L6" s="83"/>
      <c r="M6" s="83"/>
      <c r="N6" s="40" t="str">
        <f t="shared" si="0"/>
        <v/>
      </c>
      <c r="O6" s="85"/>
      <c r="P6" s="85"/>
      <c r="Q6" s="83"/>
      <c r="R6" s="85"/>
      <c r="S6" s="12"/>
      <c r="T6" s="85"/>
      <c r="U6" s="85"/>
    </row>
    <row r="7" spans="1:21" s="23" customFormat="1" ht="55.2" x14ac:dyDescent="0.3">
      <c r="A7" s="176"/>
      <c r="B7" s="60" t="s">
        <v>145</v>
      </c>
      <c r="C7" s="61" t="s">
        <v>748</v>
      </c>
      <c r="D7" s="61" t="s">
        <v>465</v>
      </c>
      <c r="E7" s="87" t="s">
        <v>1820</v>
      </c>
      <c r="F7" s="87" t="s">
        <v>1822</v>
      </c>
      <c r="G7" s="88"/>
      <c r="H7" s="84"/>
      <c r="I7" s="83"/>
      <c r="J7" s="83"/>
      <c r="K7" s="85"/>
      <c r="L7" s="83"/>
      <c r="M7" s="83"/>
      <c r="N7" s="40" t="str">
        <f t="shared" si="0"/>
        <v/>
      </c>
      <c r="O7" s="85"/>
      <c r="P7" s="85"/>
      <c r="Q7" s="83"/>
      <c r="R7" s="85"/>
      <c r="S7" s="12"/>
      <c r="T7" s="85"/>
      <c r="U7" s="85"/>
    </row>
    <row r="8" spans="1:21" s="23" customFormat="1" ht="41.4" x14ac:dyDescent="0.3">
      <c r="A8" s="176"/>
      <c r="B8" s="60" t="s">
        <v>145</v>
      </c>
      <c r="C8" s="61" t="s">
        <v>749</v>
      </c>
      <c r="D8" s="61" t="s">
        <v>1824</v>
      </c>
      <c r="E8" s="87" t="s">
        <v>1820</v>
      </c>
      <c r="F8" s="88"/>
      <c r="G8" s="88"/>
      <c r="H8" s="84"/>
      <c r="I8" s="83"/>
      <c r="J8" s="83"/>
      <c r="K8" s="85"/>
      <c r="L8" s="83"/>
      <c r="M8" s="83"/>
      <c r="N8" s="40" t="str">
        <f t="shared" si="0"/>
        <v/>
      </c>
      <c r="O8" s="85"/>
      <c r="P8" s="85"/>
      <c r="Q8" s="83"/>
      <c r="R8" s="85"/>
      <c r="S8" s="12"/>
      <c r="T8" s="85"/>
      <c r="U8" s="85"/>
    </row>
    <row r="9" spans="1:21" s="23" customFormat="1" ht="41.4" x14ac:dyDescent="0.3">
      <c r="A9" s="176"/>
      <c r="B9" s="60" t="s">
        <v>145</v>
      </c>
      <c r="C9" s="61" t="s">
        <v>750</v>
      </c>
      <c r="D9" s="61" t="s">
        <v>1825</v>
      </c>
      <c r="E9" s="87" t="s">
        <v>1820</v>
      </c>
      <c r="F9" s="88"/>
      <c r="G9" s="88"/>
      <c r="H9" s="84"/>
      <c r="I9" s="83"/>
      <c r="J9" s="83"/>
      <c r="K9" s="83"/>
      <c r="L9" s="83"/>
      <c r="M9" s="83"/>
      <c r="N9" s="40" t="str">
        <f t="shared" si="0"/>
        <v/>
      </c>
      <c r="O9" s="85"/>
      <c r="P9" s="85"/>
      <c r="Q9" s="83"/>
      <c r="R9" s="85"/>
      <c r="S9" s="12"/>
      <c r="T9" s="85"/>
      <c r="U9" s="83"/>
    </row>
    <row r="10" spans="1:21" s="23" customFormat="1" ht="41.4" x14ac:dyDescent="0.3">
      <c r="A10" s="176"/>
      <c r="B10" s="60" t="s">
        <v>145</v>
      </c>
      <c r="C10" s="61" t="s">
        <v>751</v>
      </c>
      <c r="D10" s="61" t="s">
        <v>1826</v>
      </c>
      <c r="E10" s="87" t="s">
        <v>1820</v>
      </c>
      <c r="F10" s="88"/>
      <c r="G10" s="88"/>
      <c r="H10" s="84"/>
      <c r="I10" s="83"/>
      <c r="J10" s="83"/>
      <c r="K10" s="83"/>
      <c r="L10" s="83"/>
      <c r="M10" s="83"/>
      <c r="N10" s="40" t="str">
        <f t="shared" si="0"/>
        <v/>
      </c>
      <c r="O10" s="85"/>
      <c r="P10" s="85"/>
      <c r="Q10" s="83"/>
      <c r="R10" s="85"/>
      <c r="S10" s="12"/>
      <c r="T10" s="85"/>
      <c r="U10" s="83"/>
    </row>
    <row r="11" spans="1:21" s="23" customFormat="1" ht="41.4" x14ac:dyDescent="0.3">
      <c r="A11" s="176"/>
      <c r="B11" s="60" t="s">
        <v>145</v>
      </c>
      <c r="C11" s="61" t="s">
        <v>752</v>
      </c>
      <c r="D11" s="61" t="s">
        <v>1827</v>
      </c>
      <c r="E11" s="87" t="s">
        <v>1820</v>
      </c>
      <c r="F11" s="88"/>
      <c r="G11" s="88"/>
      <c r="H11" s="84"/>
      <c r="I11" s="83"/>
      <c r="J11" s="83"/>
      <c r="K11" s="83"/>
      <c r="L11" s="83"/>
      <c r="M11" s="83"/>
      <c r="N11" s="40" t="str">
        <f t="shared" si="0"/>
        <v/>
      </c>
      <c r="O11" s="85"/>
      <c r="P11" s="85"/>
      <c r="Q11" s="83"/>
      <c r="R11" s="85"/>
      <c r="S11" s="12"/>
      <c r="T11" s="85"/>
      <c r="U11" s="83"/>
    </row>
    <row r="12" spans="1:21" s="23" customFormat="1" ht="110.4" x14ac:dyDescent="0.3">
      <c r="A12" s="177" t="s">
        <v>148</v>
      </c>
      <c r="B12" s="60" t="s">
        <v>147</v>
      </c>
      <c r="C12" s="61" t="s">
        <v>1828</v>
      </c>
      <c r="D12" s="61" t="s">
        <v>1829</v>
      </c>
      <c r="E12" s="87" t="s">
        <v>1830</v>
      </c>
      <c r="F12" s="88"/>
      <c r="G12" s="88"/>
      <c r="H12" s="85"/>
      <c r="I12" s="83"/>
      <c r="J12" s="83"/>
      <c r="K12" s="83"/>
      <c r="L12" s="83"/>
      <c r="M12" s="83"/>
      <c r="N12" s="40" t="str">
        <f t="shared" si="0"/>
        <v/>
      </c>
      <c r="O12" s="85"/>
      <c r="P12" s="85"/>
      <c r="Q12" s="83"/>
      <c r="R12" s="85"/>
      <c r="S12" s="12"/>
      <c r="T12" s="85"/>
      <c r="U12" s="85"/>
    </row>
    <row r="13" spans="1:21" s="23" customFormat="1" ht="110.4" x14ac:dyDescent="0.3">
      <c r="A13" s="178"/>
      <c r="B13" s="60" t="s">
        <v>147</v>
      </c>
      <c r="C13" s="61" t="s">
        <v>1831</v>
      </c>
      <c r="D13" s="61" t="s">
        <v>1832</v>
      </c>
      <c r="E13" s="87" t="s">
        <v>1830</v>
      </c>
      <c r="F13" s="87" t="s">
        <v>1833</v>
      </c>
      <c r="G13" s="88"/>
      <c r="H13" s="85"/>
      <c r="I13" s="83"/>
      <c r="J13" s="83"/>
      <c r="K13" s="83"/>
      <c r="L13" s="83"/>
      <c r="M13" s="83"/>
      <c r="N13" s="40" t="str">
        <f t="shared" si="0"/>
        <v/>
      </c>
      <c r="O13" s="85"/>
      <c r="P13" s="85"/>
      <c r="Q13" s="83"/>
      <c r="R13" s="85"/>
      <c r="S13" s="12"/>
      <c r="T13" s="85"/>
      <c r="U13" s="85"/>
    </row>
    <row r="14" spans="1:21" s="23" customFormat="1" ht="110.4" x14ac:dyDescent="0.3">
      <c r="A14" s="178"/>
      <c r="B14" s="60" t="s">
        <v>147</v>
      </c>
      <c r="C14" s="61" t="s">
        <v>753</v>
      </c>
      <c r="D14" s="61" t="s">
        <v>1834</v>
      </c>
      <c r="E14" s="87" t="s">
        <v>1830</v>
      </c>
      <c r="F14" s="87" t="s">
        <v>1833</v>
      </c>
      <c r="G14" s="88"/>
      <c r="H14" s="85"/>
      <c r="I14" s="83"/>
      <c r="J14" s="83"/>
      <c r="K14" s="83"/>
      <c r="L14" s="83"/>
      <c r="M14" s="83"/>
      <c r="N14" s="40" t="str">
        <f t="shared" si="0"/>
        <v/>
      </c>
      <c r="O14" s="85"/>
      <c r="P14" s="85"/>
      <c r="Q14" s="83"/>
      <c r="R14" s="85"/>
      <c r="S14" s="12"/>
      <c r="T14" s="85"/>
      <c r="U14" s="85"/>
    </row>
    <row r="15" spans="1:21" s="23" customFormat="1" ht="110.4" x14ac:dyDescent="0.3">
      <c r="A15" s="178"/>
      <c r="B15" s="60" t="s">
        <v>147</v>
      </c>
      <c r="C15" s="61" t="s">
        <v>754</v>
      </c>
      <c r="D15" s="61" t="s">
        <v>1835</v>
      </c>
      <c r="E15" s="87" t="s">
        <v>1830</v>
      </c>
      <c r="F15" s="88"/>
      <c r="G15" s="88"/>
      <c r="H15" s="85"/>
      <c r="I15" s="83"/>
      <c r="J15" s="83"/>
      <c r="K15" s="83"/>
      <c r="L15" s="83"/>
      <c r="M15" s="83"/>
      <c r="N15" s="40" t="str">
        <f t="shared" si="0"/>
        <v/>
      </c>
      <c r="O15" s="85"/>
      <c r="P15" s="85"/>
      <c r="Q15" s="83"/>
      <c r="R15" s="85"/>
      <c r="S15" s="12"/>
      <c r="T15" s="85"/>
      <c r="U15" s="85"/>
    </row>
    <row r="16" spans="1:21" s="23" customFormat="1" ht="110.4" x14ac:dyDescent="0.3">
      <c r="A16" s="179"/>
      <c r="B16" s="60" t="s">
        <v>147</v>
      </c>
      <c r="C16" s="61" t="s">
        <v>1836</v>
      </c>
      <c r="D16" s="61" t="s">
        <v>1837</v>
      </c>
      <c r="E16" s="87" t="s">
        <v>1830</v>
      </c>
      <c r="F16" s="87" t="s">
        <v>1833</v>
      </c>
      <c r="G16" s="88"/>
      <c r="H16" s="85"/>
      <c r="I16" s="83"/>
      <c r="J16" s="83"/>
      <c r="K16" s="83"/>
      <c r="L16" s="83"/>
      <c r="M16" s="83"/>
      <c r="N16" s="40" t="str">
        <f t="shared" si="0"/>
        <v/>
      </c>
      <c r="O16" s="85"/>
      <c r="P16" s="85"/>
      <c r="Q16" s="83"/>
      <c r="R16" s="85"/>
      <c r="S16" s="12"/>
      <c r="T16" s="85"/>
      <c r="U16" s="85"/>
    </row>
    <row r="17" spans="1:21" s="23" customFormat="1" ht="110.4" x14ac:dyDescent="0.3">
      <c r="A17" s="180" t="s">
        <v>150</v>
      </c>
      <c r="B17" s="60" t="s">
        <v>149</v>
      </c>
      <c r="C17" s="61" t="s">
        <v>755</v>
      </c>
      <c r="D17" s="61" t="s">
        <v>1951</v>
      </c>
      <c r="E17" s="87" t="s">
        <v>1838</v>
      </c>
      <c r="F17" s="88"/>
      <c r="G17" s="88"/>
      <c r="H17" s="85"/>
      <c r="I17" s="83"/>
      <c r="J17" s="83"/>
      <c r="K17" s="83"/>
      <c r="L17" s="83"/>
      <c r="M17" s="83"/>
      <c r="N17" s="40" t="str">
        <f t="shared" si="0"/>
        <v/>
      </c>
      <c r="O17" s="85"/>
      <c r="P17" s="85"/>
      <c r="Q17" s="83"/>
      <c r="R17" s="85"/>
      <c r="S17" s="12"/>
      <c r="T17" s="85"/>
      <c r="U17" s="85"/>
    </row>
    <row r="18" spans="1:21" s="23" customFormat="1" ht="82.8" x14ac:dyDescent="0.3">
      <c r="A18" s="181"/>
      <c r="B18" s="60" t="s">
        <v>149</v>
      </c>
      <c r="C18" s="61" t="s">
        <v>757</v>
      </c>
      <c r="D18" s="61" t="s">
        <v>1839</v>
      </c>
      <c r="E18" s="87" t="s">
        <v>1838</v>
      </c>
      <c r="F18" s="87" t="s">
        <v>1840</v>
      </c>
      <c r="G18" s="88"/>
      <c r="H18" s="85"/>
      <c r="I18" s="83"/>
      <c r="J18" s="83"/>
      <c r="K18" s="83"/>
      <c r="L18" s="83"/>
      <c r="M18" s="83"/>
      <c r="N18" s="40" t="str">
        <f t="shared" si="0"/>
        <v/>
      </c>
      <c r="O18" s="85"/>
      <c r="P18" s="85"/>
      <c r="Q18" s="83"/>
      <c r="R18" s="85"/>
      <c r="S18" s="12"/>
      <c r="T18" s="85"/>
      <c r="U18" s="85"/>
    </row>
    <row r="19" spans="1:21" s="23" customFormat="1" ht="82.8" x14ac:dyDescent="0.3">
      <c r="A19" s="181"/>
      <c r="B19" s="60" t="s">
        <v>149</v>
      </c>
      <c r="C19" s="61" t="s">
        <v>1841</v>
      </c>
      <c r="D19" s="61" t="s">
        <v>1952</v>
      </c>
      <c r="E19" s="87" t="s">
        <v>1838</v>
      </c>
      <c r="F19" s="88"/>
      <c r="G19" s="88"/>
      <c r="H19" s="85"/>
      <c r="I19" s="83"/>
      <c r="J19" s="83"/>
      <c r="K19" s="83"/>
      <c r="L19" s="83"/>
      <c r="M19" s="83"/>
      <c r="N19" s="40" t="str">
        <f t="shared" si="0"/>
        <v/>
      </c>
      <c r="O19" s="85"/>
      <c r="P19" s="85"/>
      <c r="Q19" s="83"/>
      <c r="R19" s="85"/>
      <c r="S19" s="12"/>
      <c r="T19" s="85"/>
      <c r="U19" s="85"/>
    </row>
    <row r="20" spans="1:21" s="23" customFormat="1" ht="69" x14ac:dyDescent="0.3">
      <c r="A20" s="182"/>
      <c r="B20" s="60" t="s">
        <v>149</v>
      </c>
      <c r="C20" s="61" t="s">
        <v>1842</v>
      </c>
      <c r="D20" s="61" t="s">
        <v>1953</v>
      </c>
      <c r="E20" s="88"/>
      <c r="F20" s="88"/>
      <c r="G20" s="87" t="s">
        <v>756</v>
      </c>
      <c r="H20" s="85"/>
      <c r="I20" s="83"/>
      <c r="J20" s="83"/>
      <c r="K20" s="83"/>
      <c r="L20" s="83"/>
      <c r="M20" s="83"/>
      <c r="N20" s="40" t="str">
        <f t="shared" si="0"/>
        <v/>
      </c>
      <c r="O20" s="85"/>
      <c r="P20" s="85"/>
      <c r="Q20" s="83"/>
      <c r="R20" s="85"/>
      <c r="S20" s="12"/>
      <c r="T20" s="85"/>
      <c r="U20" s="85"/>
    </row>
    <row r="21" spans="1:21" s="23" customFormat="1" ht="82.8" x14ac:dyDescent="0.3">
      <c r="A21" s="180" t="s">
        <v>152</v>
      </c>
      <c r="B21" s="60" t="s">
        <v>151</v>
      </c>
      <c r="C21" s="61" t="s">
        <v>1843</v>
      </c>
      <c r="D21" s="61" t="s">
        <v>1844</v>
      </c>
      <c r="E21" s="87" t="s">
        <v>1845</v>
      </c>
      <c r="F21" s="88"/>
      <c r="G21" s="87" t="s">
        <v>1846</v>
      </c>
      <c r="H21" s="85"/>
      <c r="I21" s="83"/>
      <c r="J21" s="83"/>
      <c r="K21" s="83"/>
      <c r="L21" s="83"/>
      <c r="M21" s="83"/>
      <c r="N21" s="40" t="str">
        <f t="shared" si="0"/>
        <v/>
      </c>
      <c r="O21" s="85"/>
      <c r="P21" s="85"/>
      <c r="Q21" s="83"/>
      <c r="R21" s="85"/>
      <c r="S21" s="12"/>
      <c r="T21" s="85"/>
      <c r="U21" s="85"/>
    </row>
    <row r="22" spans="1:21" s="23" customFormat="1" ht="82.8" x14ac:dyDescent="0.3">
      <c r="A22" s="182"/>
      <c r="B22" s="60" t="s">
        <v>151</v>
      </c>
      <c r="C22" s="61" t="s">
        <v>1847</v>
      </c>
      <c r="D22" s="61" t="s">
        <v>1848</v>
      </c>
      <c r="E22" s="87" t="s">
        <v>1845</v>
      </c>
      <c r="F22" s="88"/>
      <c r="G22" s="87" t="s">
        <v>1846</v>
      </c>
      <c r="H22" s="85"/>
      <c r="I22" s="83"/>
      <c r="J22" s="83"/>
      <c r="K22" s="83"/>
      <c r="L22" s="83"/>
      <c r="M22" s="83"/>
      <c r="N22" s="40" t="str">
        <f t="shared" si="0"/>
        <v/>
      </c>
      <c r="O22" s="85"/>
      <c r="P22" s="85"/>
      <c r="Q22" s="83"/>
      <c r="R22" s="85"/>
      <c r="S22" s="12"/>
      <c r="T22" s="85"/>
      <c r="U22" s="85"/>
    </row>
    <row r="23" spans="1:21" s="23" customFormat="1" ht="82.8" x14ac:dyDescent="0.3">
      <c r="A23" s="180" t="s">
        <v>154</v>
      </c>
      <c r="B23" s="60" t="s">
        <v>153</v>
      </c>
      <c r="C23" s="61" t="s">
        <v>1849</v>
      </c>
      <c r="D23" s="61" t="s">
        <v>1850</v>
      </c>
      <c r="E23" s="87" t="s">
        <v>1851</v>
      </c>
      <c r="F23" s="88"/>
      <c r="G23" s="88"/>
      <c r="H23" s="85"/>
      <c r="I23" s="83"/>
      <c r="J23" s="83"/>
      <c r="K23" s="83"/>
      <c r="L23" s="83"/>
      <c r="M23" s="83"/>
      <c r="N23" s="40" t="str">
        <f t="shared" si="0"/>
        <v/>
      </c>
      <c r="O23" s="85"/>
      <c r="P23" s="85"/>
      <c r="Q23" s="83"/>
      <c r="R23" s="85"/>
      <c r="S23" s="12"/>
      <c r="T23" s="85"/>
      <c r="U23" s="85"/>
    </row>
    <row r="24" spans="1:21" s="23" customFormat="1" ht="110.4" x14ac:dyDescent="0.3">
      <c r="A24" s="181"/>
      <c r="B24" s="60" t="s">
        <v>153</v>
      </c>
      <c r="C24" s="61" t="s">
        <v>1852</v>
      </c>
      <c r="D24" s="61" t="s">
        <v>1853</v>
      </c>
      <c r="E24" s="88"/>
      <c r="F24" s="87" t="s">
        <v>1854</v>
      </c>
      <c r="G24" s="87" t="s">
        <v>1855</v>
      </c>
      <c r="H24" s="85"/>
      <c r="I24" s="83"/>
      <c r="J24" s="83"/>
      <c r="K24" s="83"/>
      <c r="L24" s="83"/>
      <c r="M24" s="83"/>
      <c r="N24" s="40" t="str">
        <f t="shared" si="0"/>
        <v/>
      </c>
      <c r="O24" s="85"/>
      <c r="P24" s="85"/>
      <c r="Q24" s="83"/>
      <c r="R24" s="85"/>
      <c r="S24" s="12"/>
      <c r="T24" s="85"/>
      <c r="U24" s="85"/>
    </row>
    <row r="25" spans="1:21" s="23" customFormat="1" ht="82.8" x14ac:dyDescent="0.3">
      <c r="A25" s="181"/>
      <c r="B25" s="60" t="s">
        <v>153</v>
      </c>
      <c r="C25" s="61" t="s">
        <v>1856</v>
      </c>
      <c r="D25" s="61" t="s">
        <v>1857</v>
      </c>
      <c r="E25" s="87" t="s">
        <v>1851</v>
      </c>
      <c r="F25" s="88"/>
      <c r="G25" s="88"/>
      <c r="H25" s="85"/>
      <c r="I25" s="83"/>
      <c r="J25" s="83"/>
      <c r="K25" s="83"/>
      <c r="L25" s="83"/>
      <c r="M25" s="83"/>
      <c r="N25" s="40" t="str">
        <f t="shared" si="0"/>
        <v/>
      </c>
      <c r="O25" s="85"/>
      <c r="P25" s="85"/>
      <c r="Q25" s="83"/>
      <c r="R25" s="85"/>
      <c r="S25" s="12"/>
      <c r="T25" s="85"/>
      <c r="U25" s="85"/>
    </row>
    <row r="26" spans="1:21" s="23" customFormat="1" ht="110.4" x14ac:dyDescent="0.3">
      <c r="A26" s="182"/>
      <c r="B26" s="60" t="s">
        <v>153</v>
      </c>
      <c r="C26" s="61" t="s">
        <v>1858</v>
      </c>
      <c r="D26" s="61" t="s">
        <v>1859</v>
      </c>
      <c r="E26" s="88"/>
      <c r="F26" s="87" t="s">
        <v>1854</v>
      </c>
      <c r="G26" s="87" t="s">
        <v>1855</v>
      </c>
      <c r="H26" s="85"/>
      <c r="I26" s="83"/>
      <c r="J26" s="83"/>
      <c r="K26" s="83"/>
      <c r="L26" s="83"/>
      <c r="M26" s="83"/>
      <c r="N26" s="40" t="str">
        <f t="shared" si="0"/>
        <v/>
      </c>
      <c r="O26" s="85"/>
      <c r="P26" s="85"/>
      <c r="Q26" s="83"/>
      <c r="R26" s="85"/>
      <c r="S26" s="12"/>
      <c r="T26" s="85"/>
      <c r="U26" s="85"/>
    </row>
    <row r="27" spans="1:21" s="23" customFormat="1" ht="110.4" x14ac:dyDescent="0.3">
      <c r="A27" s="180" t="s">
        <v>156</v>
      </c>
      <c r="B27" s="60" t="s">
        <v>155</v>
      </c>
      <c r="C27" s="61" t="s">
        <v>1860</v>
      </c>
      <c r="D27" s="61" t="s">
        <v>1954</v>
      </c>
      <c r="E27" s="87" t="s">
        <v>1861</v>
      </c>
      <c r="F27" s="87" t="s">
        <v>1864</v>
      </c>
      <c r="G27" s="87" t="s">
        <v>1862</v>
      </c>
      <c r="H27" s="85"/>
      <c r="I27" s="83"/>
      <c r="J27" s="83"/>
      <c r="K27" s="83"/>
      <c r="L27" s="83"/>
      <c r="M27" s="83"/>
      <c r="N27" s="40" t="str">
        <f t="shared" si="0"/>
        <v/>
      </c>
      <c r="O27" s="85"/>
      <c r="P27" s="85"/>
      <c r="Q27" s="83"/>
      <c r="R27" s="85"/>
      <c r="S27" s="12"/>
      <c r="T27" s="85"/>
      <c r="U27" s="85"/>
    </row>
    <row r="28" spans="1:21" s="23" customFormat="1" ht="110.4" x14ac:dyDescent="0.3">
      <c r="A28" s="182"/>
      <c r="B28" s="60" t="s">
        <v>155</v>
      </c>
      <c r="C28" s="61" t="s">
        <v>1863</v>
      </c>
      <c r="D28" s="61" t="s">
        <v>1955</v>
      </c>
      <c r="E28" s="87" t="s">
        <v>1861</v>
      </c>
      <c r="F28" s="87" t="s">
        <v>1864</v>
      </c>
      <c r="G28" s="87" t="s">
        <v>1862</v>
      </c>
      <c r="H28" s="85"/>
      <c r="I28" s="83"/>
      <c r="J28" s="83"/>
      <c r="K28" s="83"/>
      <c r="L28" s="83"/>
      <c r="M28" s="83"/>
      <c r="N28" s="40" t="str">
        <f t="shared" si="0"/>
        <v/>
      </c>
      <c r="O28" s="85"/>
      <c r="P28" s="85"/>
      <c r="Q28" s="83"/>
      <c r="R28" s="85"/>
      <c r="S28" s="12"/>
      <c r="T28" s="85"/>
      <c r="U28" s="85"/>
    </row>
    <row r="29" spans="1:21" s="23" customFormat="1" ht="82.8" x14ac:dyDescent="0.3">
      <c r="A29" s="176" t="s">
        <v>158</v>
      </c>
      <c r="B29" s="60" t="s">
        <v>157</v>
      </c>
      <c r="C29" s="61" t="s">
        <v>758</v>
      </c>
      <c r="D29" s="61" t="s">
        <v>1965</v>
      </c>
      <c r="E29" s="87" t="s">
        <v>1865</v>
      </c>
      <c r="F29" s="88"/>
      <c r="G29" s="88"/>
      <c r="H29" s="85"/>
      <c r="I29" s="83"/>
      <c r="J29" s="83"/>
      <c r="K29" s="83"/>
      <c r="L29" s="83"/>
      <c r="M29" s="83"/>
      <c r="N29" s="40" t="str">
        <f t="shared" si="0"/>
        <v/>
      </c>
      <c r="O29" s="85"/>
      <c r="P29" s="85"/>
      <c r="Q29" s="83"/>
      <c r="R29" s="85"/>
      <c r="S29" s="12"/>
      <c r="T29" s="85"/>
      <c r="U29" s="85"/>
    </row>
    <row r="30" spans="1:21" s="23" customFormat="1" ht="82.8" x14ac:dyDescent="0.3">
      <c r="A30" s="176"/>
      <c r="B30" s="60" t="s">
        <v>157</v>
      </c>
      <c r="C30" s="61" t="s">
        <v>760</v>
      </c>
      <c r="D30" s="61" t="s">
        <v>1966</v>
      </c>
      <c r="E30" s="87" t="s">
        <v>1865</v>
      </c>
      <c r="F30" s="88"/>
      <c r="G30" s="88"/>
      <c r="H30" s="85"/>
      <c r="I30" s="83"/>
      <c r="J30" s="83"/>
      <c r="K30" s="83"/>
      <c r="L30" s="83"/>
      <c r="M30" s="83"/>
      <c r="N30" s="40" t="str">
        <f t="shared" si="0"/>
        <v/>
      </c>
      <c r="O30" s="85"/>
      <c r="P30" s="85"/>
      <c r="Q30" s="83"/>
      <c r="R30" s="85"/>
      <c r="S30" s="12"/>
      <c r="T30" s="85"/>
      <c r="U30" s="85"/>
    </row>
    <row r="31" spans="1:21" s="23" customFormat="1" ht="82.8" x14ac:dyDescent="0.3">
      <c r="A31" s="176"/>
      <c r="B31" s="60" t="s">
        <v>157</v>
      </c>
      <c r="C31" s="61" t="s">
        <v>761</v>
      </c>
      <c r="D31" s="61" t="s">
        <v>1967</v>
      </c>
      <c r="E31" s="87" t="s">
        <v>1865</v>
      </c>
      <c r="F31" s="88"/>
      <c r="G31" s="88"/>
      <c r="H31" s="85"/>
      <c r="I31" s="83"/>
      <c r="J31" s="83"/>
      <c r="K31" s="83"/>
      <c r="L31" s="83"/>
      <c r="M31" s="83"/>
      <c r="N31" s="40" t="str">
        <f t="shared" si="0"/>
        <v/>
      </c>
      <c r="O31" s="85"/>
      <c r="P31" s="85"/>
      <c r="Q31" s="83"/>
      <c r="R31" s="85"/>
      <c r="S31" s="12"/>
      <c r="T31" s="85"/>
      <c r="U31" s="85"/>
    </row>
    <row r="32" spans="1:21" s="23" customFormat="1" ht="110.4" x14ac:dyDescent="0.3">
      <c r="A32" s="176"/>
      <c r="B32" s="60" t="s">
        <v>157</v>
      </c>
      <c r="C32" s="61" t="s">
        <v>762</v>
      </c>
      <c r="D32" s="61" t="s">
        <v>1969</v>
      </c>
      <c r="E32" s="87" t="s">
        <v>1865</v>
      </c>
      <c r="F32" s="88"/>
      <c r="G32" s="88"/>
      <c r="H32" s="85"/>
      <c r="I32" s="83"/>
      <c r="J32" s="83"/>
      <c r="K32" s="83"/>
      <c r="L32" s="83"/>
      <c r="M32" s="83"/>
      <c r="N32" s="40" t="str">
        <f t="shared" si="0"/>
        <v/>
      </c>
      <c r="O32" s="85"/>
      <c r="P32" s="85"/>
      <c r="Q32" s="83"/>
      <c r="R32" s="85"/>
      <c r="S32" s="12"/>
      <c r="T32" s="85"/>
      <c r="U32" s="85"/>
    </row>
    <row r="33" spans="1:21" s="23" customFormat="1" ht="82.8" x14ac:dyDescent="0.3">
      <c r="A33" s="176"/>
      <c r="B33" s="60" t="s">
        <v>157</v>
      </c>
      <c r="C33" s="61" t="s">
        <v>763</v>
      </c>
      <c r="D33" s="61" t="s">
        <v>1968</v>
      </c>
      <c r="E33" s="87" t="s">
        <v>1865</v>
      </c>
      <c r="F33" s="88"/>
      <c r="G33" s="88"/>
      <c r="H33" s="85"/>
      <c r="I33" s="83"/>
      <c r="J33" s="83"/>
      <c r="K33" s="83"/>
      <c r="L33" s="83"/>
      <c r="M33" s="83"/>
      <c r="N33" s="40" t="str">
        <f t="shared" si="0"/>
        <v/>
      </c>
      <c r="O33" s="85"/>
      <c r="P33" s="85"/>
      <c r="Q33" s="83"/>
      <c r="R33" s="85"/>
      <c r="S33" s="12"/>
      <c r="T33" s="85"/>
      <c r="U33" s="85"/>
    </row>
    <row r="34" spans="1:21" s="23" customFormat="1" ht="55.2" x14ac:dyDescent="0.3">
      <c r="A34" s="176"/>
      <c r="B34" s="60" t="s">
        <v>157</v>
      </c>
      <c r="C34" s="61" t="s">
        <v>764</v>
      </c>
      <c r="D34" s="61" t="s">
        <v>1970</v>
      </c>
      <c r="E34" s="88"/>
      <c r="F34" s="88"/>
      <c r="G34" s="87" t="s">
        <v>759</v>
      </c>
      <c r="H34" s="85"/>
      <c r="I34" s="83"/>
      <c r="J34" s="83"/>
      <c r="K34" s="83"/>
      <c r="L34" s="83"/>
      <c r="M34" s="83"/>
      <c r="N34" s="40" t="str">
        <f t="shared" si="0"/>
        <v/>
      </c>
      <c r="O34" s="85"/>
      <c r="P34" s="85"/>
      <c r="Q34" s="83"/>
      <c r="R34" s="85"/>
      <c r="S34" s="12"/>
      <c r="T34" s="85"/>
      <c r="U34" s="85"/>
    </row>
    <row r="35" spans="1:21" s="23" customFormat="1" ht="82.8" x14ac:dyDescent="0.3">
      <c r="A35" s="176"/>
      <c r="B35" s="60" t="s">
        <v>157</v>
      </c>
      <c r="C35" s="61" t="s">
        <v>765</v>
      </c>
      <c r="D35" s="61" t="s">
        <v>1971</v>
      </c>
      <c r="E35" s="87" t="s">
        <v>1865</v>
      </c>
      <c r="F35" s="88"/>
      <c r="G35" s="88"/>
      <c r="H35" s="85"/>
      <c r="I35" s="83"/>
      <c r="J35" s="83"/>
      <c r="K35" s="83"/>
      <c r="L35" s="83"/>
      <c r="M35" s="83"/>
      <c r="N35" s="40" t="str">
        <f t="shared" si="0"/>
        <v/>
      </c>
      <c r="O35" s="85"/>
      <c r="P35" s="85"/>
      <c r="Q35" s="83"/>
      <c r="R35" s="85"/>
      <c r="S35" s="12"/>
      <c r="T35" s="85"/>
      <c r="U35" s="85"/>
    </row>
    <row r="36" spans="1:21" s="23" customFormat="1" ht="82.8" x14ac:dyDescent="0.3">
      <c r="A36" s="176"/>
      <c r="B36" s="60" t="s">
        <v>157</v>
      </c>
      <c r="C36" s="61" t="s">
        <v>1866</v>
      </c>
      <c r="D36" s="61" t="s">
        <v>1972</v>
      </c>
      <c r="E36" s="87" t="s">
        <v>1865</v>
      </c>
      <c r="F36" s="88"/>
      <c r="G36" s="88"/>
      <c r="H36" s="85"/>
      <c r="I36" s="83"/>
      <c r="J36" s="83"/>
      <c r="K36" s="83"/>
      <c r="L36" s="83"/>
      <c r="M36" s="83"/>
      <c r="N36" s="40" t="str">
        <f t="shared" si="0"/>
        <v/>
      </c>
      <c r="O36" s="85"/>
      <c r="P36" s="85"/>
      <c r="Q36" s="83"/>
      <c r="R36" s="85"/>
      <c r="S36" s="12"/>
      <c r="T36" s="85"/>
      <c r="U36" s="85"/>
    </row>
    <row r="37" spans="1:21" s="23" customFormat="1" ht="82.8" x14ac:dyDescent="0.3">
      <c r="A37" s="176"/>
      <c r="B37" s="60" t="s">
        <v>157</v>
      </c>
      <c r="C37" s="61" t="s">
        <v>1867</v>
      </c>
      <c r="D37" s="61" t="s">
        <v>1973</v>
      </c>
      <c r="E37" s="87" t="s">
        <v>1865</v>
      </c>
      <c r="F37" s="87" t="s">
        <v>1868</v>
      </c>
      <c r="G37" s="88"/>
      <c r="H37" s="85"/>
      <c r="I37" s="83"/>
      <c r="J37" s="83"/>
      <c r="K37" s="83"/>
      <c r="L37" s="83"/>
      <c r="M37" s="83"/>
      <c r="N37" s="40" t="str">
        <f t="shared" si="0"/>
        <v/>
      </c>
      <c r="O37" s="85"/>
      <c r="P37" s="85"/>
      <c r="Q37" s="83"/>
      <c r="R37" s="85"/>
      <c r="S37" s="12"/>
      <c r="T37" s="85"/>
      <c r="U37" s="85"/>
    </row>
    <row r="38" spans="1:21" s="23" customFormat="1" ht="82.8" x14ac:dyDescent="0.3">
      <c r="A38" s="176"/>
      <c r="B38" s="60" t="s">
        <v>157</v>
      </c>
      <c r="C38" s="61" t="s">
        <v>1869</v>
      </c>
      <c r="D38" s="61" t="s">
        <v>1870</v>
      </c>
      <c r="E38" s="87" t="s">
        <v>1865</v>
      </c>
      <c r="F38" s="88"/>
      <c r="G38" s="88"/>
      <c r="H38" s="85"/>
      <c r="I38" s="83"/>
      <c r="J38" s="83"/>
      <c r="K38" s="83"/>
      <c r="L38" s="83"/>
      <c r="M38" s="83"/>
      <c r="N38" s="40" t="str">
        <f t="shared" si="0"/>
        <v/>
      </c>
      <c r="O38" s="85"/>
      <c r="P38" s="85"/>
      <c r="Q38" s="83"/>
      <c r="R38" s="85"/>
      <c r="S38" s="12"/>
      <c r="T38" s="85"/>
      <c r="U38" s="85"/>
    </row>
    <row r="39" spans="1:21" s="23" customFormat="1" ht="82.8" x14ac:dyDescent="0.3">
      <c r="A39" s="176"/>
      <c r="B39" s="60" t="s">
        <v>157</v>
      </c>
      <c r="C39" s="61" t="s">
        <v>1871</v>
      </c>
      <c r="D39" s="61" t="s">
        <v>1872</v>
      </c>
      <c r="E39" s="87" t="s">
        <v>1865</v>
      </c>
      <c r="F39" s="88"/>
      <c r="G39" s="88"/>
      <c r="H39" s="85"/>
      <c r="I39" s="83"/>
      <c r="J39" s="83"/>
      <c r="K39" s="83"/>
      <c r="L39" s="83"/>
      <c r="M39" s="83"/>
      <c r="N39" s="40" t="str">
        <f t="shared" si="0"/>
        <v/>
      </c>
      <c r="O39" s="85"/>
      <c r="P39" s="85"/>
      <c r="Q39" s="83"/>
      <c r="R39" s="85"/>
      <c r="S39" s="12"/>
      <c r="T39" s="85"/>
      <c r="U39" s="85"/>
    </row>
    <row r="40" spans="1:21" s="23" customFormat="1" ht="69" x14ac:dyDescent="0.3">
      <c r="A40" s="176"/>
      <c r="B40" s="60" t="s">
        <v>157</v>
      </c>
      <c r="C40" s="61" t="s">
        <v>1873</v>
      </c>
      <c r="D40" s="61" t="s">
        <v>1874</v>
      </c>
      <c r="E40" s="88"/>
      <c r="F40" s="87" t="s">
        <v>1868</v>
      </c>
      <c r="G40" s="87" t="s">
        <v>759</v>
      </c>
      <c r="H40" s="85"/>
      <c r="I40" s="83"/>
      <c r="J40" s="83"/>
      <c r="K40" s="83"/>
      <c r="L40" s="83"/>
      <c r="M40" s="83"/>
      <c r="N40" s="40" t="str">
        <f t="shared" si="0"/>
        <v/>
      </c>
      <c r="O40" s="85"/>
      <c r="P40" s="85"/>
      <c r="Q40" s="83"/>
      <c r="R40" s="85"/>
      <c r="S40" s="12"/>
      <c r="T40" s="85"/>
      <c r="U40" s="85"/>
    </row>
    <row r="41" spans="1:21" s="23" customFormat="1" ht="82.8" x14ac:dyDescent="0.3">
      <c r="A41" s="176"/>
      <c r="B41" s="60" t="s">
        <v>157</v>
      </c>
      <c r="C41" s="61" t="s">
        <v>1875</v>
      </c>
      <c r="D41" s="61" t="s">
        <v>1876</v>
      </c>
      <c r="E41" s="87" t="s">
        <v>1865</v>
      </c>
      <c r="F41" s="88"/>
      <c r="G41" s="88"/>
      <c r="H41" s="85"/>
      <c r="I41" s="83"/>
      <c r="J41" s="83"/>
      <c r="K41" s="83"/>
      <c r="L41" s="83"/>
      <c r="M41" s="83"/>
      <c r="N41" s="40" t="str">
        <f t="shared" si="0"/>
        <v/>
      </c>
      <c r="O41" s="85"/>
      <c r="P41" s="85"/>
      <c r="Q41" s="83"/>
      <c r="R41" s="85"/>
      <c r="S41" s="12"/>
      <c r="T41" s="85"/>
      <c r="U41" s="85"/>
    </row>
    <row r="42" spans="1:21" s="23" customFormat="1" ht="82.8" x14ac:dyDescent="0.3">
      <c r="A42" s="176"/>
      <c r="B42" s="60" t="s">
        <v>157</v>
      </c>
      <c r="C42" s="61" t="s">
        <v>1877</v>
      </c>
      <c r="D42" s="61" t="s">
        <v>1878</v>
      </c>
      <c r="E42" s="87" t="s">
        <v>1865</v>
      </c>
      <c r="F42" s="87" t="s">
        <v>1868</v>
      </c>
      <c r="G42" s="88"/>
      <c r="H42" s="85"/>
      <c r="I42" s="83"/>
      <c r="J42" s="83"/>
      <c r="K42" s="83"/>
      <c r="L42" s="83"/>
      <c r="M42" s="83"/>
      <c r="N42" s="40" t="str">
        <f t="shared" si="0"/>
        <v/>
      </c>
      <c r="O42" s="85"/>
      <c r="P42" s="85"/>
      <c r="Q42" s="83"/>
      <c r="R42" s="85"/>
      <c r="S42" s="12"/>
      <c r="T42" s="85"/>
      <c r="U42" s="85"/>
    </row>
    <row r="43" spans="1:21" s="23" customFormat="1" ht="96.6" x14ac:dyDescent="0.3">
      <c r="A43" s="176"/>
      <c r="B43" s="60" t="s">
        <v>157</v>
      </c>
      <c r="C43" s="61" t="s">
        <v>766</v>
      </c>
      <c r="D43" s="61" t="s">
        <v>1974</v>
      </c>
      <c r="E43" s="88"/>
      <c r="F43" s="88"/>
      <c r="G43" s="87" t="s">
        <v>759</v>
      </c>
      <c r="H43" s="85"/>
      <c r="I43" s="83"/>
      <c r="J43" s="83"/>
      <c r="K43" s="83"/>
      <c r="L43" s="83"/>
      <c r="M43" s="83"/>
      <c r="N43" s="40" t="str">
        <f t="shared" si="0"/>
        <v/>
      </c>
      <c r="O43" s="85"/>
      <c r="P43" s="85"/>
      <c r="Q43" s="83"/>
      <c r="R43" s="85"/>
      <c r="S43" s="12"/>
      <c r="T43" s="85"/>
      <c r="U43" s="85"/>
    </row>
    <row r="44" spans="1:21" s="23" customFormat="1" ht="82.8" x14ac:dyDescent="0.3">
      <c r="A44" s="176"/>
      <c r="B44" s="60" t="s">
        <v>157</v>
      </c>
      <c r="C44" s="61" t="s">
        <v>1879</v>
      </c>
      <c r="D44" s="61" t="s">
        <v>1880</v>
      </c>
      <c r="E44" s="87" t="s">
        <v>1865</v>
      </c>
      <c r="F44" s="88"/>
      <c r="G44" s="88"/>
      <c r="H44" s="85"/>
      <c r="I44" s="83"/>
      <c r="J44" s="83"/>
      <c r="K44" s="83"/>
      <c r="L44" s="83"/>
      <c r="M44" s="83"/>
      <c r="N44" s="40" t="str">
        <f t="shared" si="0"/>
        <v/>
      </c>
      <c r="O44" s="85"/>
      <c r="P44" s="85"/>
      <c r="Q44" s="83"/>
      <c r="R44" s="85"/>
      <c r="S44" s="12"/>
      <c r="T44" s="85"/>
      <c r="U44" s="85"/>
    </row>
    <row r="45" spans="1:21" s="23" customFormat="1" ht="41.4" x14ac:dyDescent="0.3">
      <c r="A45" s="176"/>
      <c r="B45" s="60" t="s">
        <v>157</v>
      </c>
      <c r="C45" s="61" t="s">
        <v>1881</v>
      </c>
      <c r="D45" s="61" t="s">
        <v>1882</v>
      </c>
      <c r="E45" s="88"/>
      <c r="F45" s="88"/>
      <c r="G45" s="87" t="s">
        <v>759</v>
      </c>
      <c r="H45" s="85"/>
      <c r="I45" s="83"/>
      <c r="J45" s="83"/>
      <c r="K45" s="83"/>
      <c r="L45" s="83"/>
      <c r="M45" s="83"/>
      <c r="N45" s="40" t="str">
        <f t="shared" si="0"/>
        <v/>
      </c>
      <c r="O45" s="85"/>
      <c r="P45" s="85"/>
      <c r="Q45" s="83"/>
      <c r="R45" s="85"/>
      <c r="S45" s="12"/>
      <c r="T45" s="85"/>
      <c r="U45" s="85"/>
    </row>
    <row r="46" spans="1:21" s="23" customFormat="1" ht="69" x14ac:dyDescent="0.3">
      <c r="A46" s="176"/>
      <c r="B46" s="60" t="s">
        <v>157</v>
      </c>
      <c r="C46" s="61" t="s">
        <v>1883</v>
      </c>
      <c r="D46" s="61" t="s">
        <v>1884</v>
      </c>
      <c r="E46" s="88"/>
      <c r="F46" s="88"/>
      <c r="G46" s="87" t="s">
        <v>759</v>
      </c>
      <c r="H46" s="85"/>
      <c r="I46" s="83"/>
      <c r="J46" s="83"/>
      <c r="K46" s="83"/>
      <c r="L46" s="83"/>
      <c r="M46" s="83"/>
      <c r="N46" s="40" t="str">
        <f t="shared" si="0"/>
        <v/>
      </c>
      <c r="O46" s="85"/>
      <c r="P46" s="85"/>
      <c r="Q46" s="83"/>
      <c r="R46" s="85"/>
      <c r="S46" s="12"/>
      <c r="T46" s="85"/>
      <c r="U46" s="85"/>
    </row>
    <row r="47" spans="1:21" s="23" customFormat="1" ht="41.4" x14ac:dyDescent="0.3">
      <c r="A47" s="176"/>
      <c r="B47" s="60" t="s">
        <v>157</v>
      </c>
      <c r="C47" s="61" t="s">
        <v>767</v>
      </c>
      <c r="D47" s="61" t="s">
        <v>1885</v>
      </c>
      <c r="E47" s="88"/>
      <c r="F47" s="88"/>
      <c r="G47" s="87" t="s">
        <v>759</v>
      </c>
      <c r="H47" s="85"/>
      <c r="I47" s="83"/>
      <c r="J47" s="83"/>
      <c r="K47" s="83"/>
      <c r="L47" s="83"/>
      <c r="M47" s="83"/>
      <c r="N47" s="40" t="str">
        <f t="shared" si="0"/>
        <v/>
      </c>
      <c r="O47" s="85"/>
      <c r="P47" s="85"/>
      <c r="Q47" s="83"/>
      <c r="R47" s="85"/>
      <c r="S47" s="12"/>
      <c r="T47" s="85"/>
      <c r="U47" s="85"/>
    </row>
  </sheetData>
  <sheetProtection sort="0" autoFilter="0"/>
  <autoFilter ref="A1:U1" xr:uid="{00000000-0009-0000-0000-000009000000}"/>
  <mergeCells count="7">
    <mergeCell ref="A29:A47"/>
    <mergeCell ref="A2:A11"/>
    <mergeCell ref="A12:A16"/>
    <mergeCell ref="A17:A20"/>
    <mergeCell ref="A21:A22"/>
    <mergeCell ref="A23:A26"/>
    <mergeCell ref="A27:A28"/>
  </mergeCells>
  <conditionalFormatting sqref="N2:N47">
    <cfRule type="expression" dxfId="11"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900-000000000000}"/>
    <dataValidation allowBlank="1" showInputMessage="1" showErrorMessage="1" promptTitle="Assessment Procedure" prompt="Associated assessment procedure ID from NIST SP 800-53A Rev 4" sqref="C1" xr:uid="{00000000-0002-0000-0900-000001000000}"/>
    <dataValidation allowBlank="1" showInputMessage="1" showErrorMessage="1" promptTitle="Control ID" prompt="Associated control ID from NIST SP 800-53 Rev 4" sqref="B1" xr:uid="{00000000-0002-0000-0900-000002000000}"/>
    <dataValidation allowBlank="1" showInputMessage="1" showErrorMessage="1" promptTitle="Control Name" prompt="Associated control name from NIST SP 800-53 Rev 4" sqref="A1" xr:uid="{00000000-0002-0000-0900-000003000000}"/>
    <dataValidation allowBlank="1" showInputMessage="1" showErrorMessage="1" promptTitle="Examine" prompt="Scoped 'examine' test procedure to validate assessment objective" sqref="E1" xr:uid="{00000000-0002-0000-0900-000004000000}"/>
    <dataValidation allowBlank="1" showInputMessage="1" showErrorMessage="1" promptTitle="Interview" prompt="Scoped 'interview' test procedure to validate assessment objective" sqref="F1" xr:uid="{00000000-0002-0000-0900-000005000000}"/>
    <dataValidation allowBlank="1" showInputMessage="1" showErrorMessage="1" promptTitle="Test" prompt="Scoped 'test' test procedure to validate assessment objective" sqref="G1" xr:uid="{00000000-0002-0000-0900-000006000000}"/>
    <dataValidation allowBlank="1" showInputMessage="1" showErrorMessage="1" promptTitle="Observations and Evidence" prompt="Associated assessment results from applicable test procedure(s), along with associated artifacts" sqref="H1" xr:uid="{00000000-0002-0000-09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900-000008000000}"/>
    <dataValidation allowBlank="1" showInputMessage="1" showErrorMessage="1" promptTitle="Assessment Result" prompt="Assessment result based on observations and evidence (Satisfied, Other Than Satisfied)" sqref="J1" xr:uid="{00000000-0002-0000-0900-000009000000}"/>
    <dataValidation allowBlank="1" showInputMessage="1" showErrorMessage="1" promptTitle="Identified Risk" prompt="Extrapolated finding(s) from observations and evidence" sqref="K1" xr:uid="{00000000-0002-0000-0900-00000A000000}"/>
    <dataValidation allowBlank="1" showInputMessage="1" showErrorMessage="1" promptTitle="Likelihood Level" prompt="Associated likelihood level for identified risk" sqref="L1" xr:uid="{00000000-0002-0000-0900-00000B000000}"/>
    <dataValidation allowBlank="1" showInputMessage="1" showErrorMessage="1" promptTitle="Impact Level" prompt="Associated impact level for identified risk" sqref="M1" xr:uid="{00000000-0002-0000-0900-00000C000000}"/>
    <dataValidation allowBlank="1" showInputMessage="1" showErrorMessage="1" promptTitle="Risk Statement" prompt="Risk statement for identified risk documenting the associated impact" sqref="O1" xr:uid="{00000000-0002-0000-0900-00000D000000}"/>
    <dataValidation allowBlank="1" showInputMessage="1" showErrorMessage="1" promptTitle="Recommendation for Mitigation" prompt="Associated recommendation to remediate identified risk" sqref="P1" xr:uid="{00000000-0002-0000-0900-00000E000000}"/>
    <dataValidation allowBlank="1" showInputMessage="1" showErrorMessage="1" promptTitle="Assessor POC" prompt="Associated 3PAO POC who conducted the assessment (Employee Name, Company Name)" sqref="R1" xr:uid="{00000000-0002-0000-0900-00000F000000}"/>
    <dataValidation allowBlank="1" showInputMessage="1" showErrorMessage="1" promptTitle="Prior Assessment Result" prompt="Associated assessment result if a failure exists for this control from previous year's assessment" sqref="T1" xr:uid="{00000000-0002-0000-0900-000010000000}"/>
    <dataValidation allowBlank="1" showInputMessage="1" showErrorMessage="1" promptTitle="Prior Risk Exposure Level" prompt="Associated risk exposure level if a failure exists for this control from previous year's assessment" sqref="U1" xr:uid="{00000000-0002-0000-0900-000011000000}"/>
    <dataValidation type="list" allowBlank="1" showInputMessage="1" showErrorMessage="1" sqref="Q2:Q1048576" xr:uid="{00000000-0002-0000-0900-000012000000}">
      <formula1>"Yes,No"</formula1>
    </dataValidation>
    <dataValidation type="list" allowBlank="1" showInputMessage="1" showErrorMessage="1" sqref="I2:I1048576" xr:uid="{00000000-0002-0000-0900-000013000000}">
      <formula1>"Implemented,Partially Implemented,Planned,Alternative Implementation,Not Applicable"</formula1>
    </dataValidation>
    <dataValidation type="list" allowBlank="1" showInputMessage="1" showErrorMessage="1" sqref="T2:T1048576" xr:uid="{00000000-0002-0000-0900-000014000000}">
      <formula1>"Satisfied, Other Than Satisfied"</formula1>
    </dataValidation>
    <dataValidation type="list" allowBlank="1" showInputMessage="1" showErrorMessage="1" sqref="J2:J1048576" xr:uid="{00000000-0002-0000-0900-000015000000}">
      <formula1>"Satisfied,Other Than Satisfied"</formula1>
    </dataValidation>
    <dataValidation type="list" allowBlank="1" showInputMessage="1" showErrorMessage="1" sqref="L2:M1048576 U2:U1048576" xr:uid="{00000000-0002-0000-09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900-000017000000}"/>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U56"/>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1402</v>
      </c>
      <c r="B2" s="13" t="s">
        <v>160</v>
      </c>
      <c r="C2" s="22" t="s">
        <v>724</v>
      </c>
      <c r="D2" s="22" t="s">
        <v>1414</v>
      </c>
      <c r="E2" s="50" t="s">
        <v>727</v>
      </c>
      <c r="F2" s="9"/>
      <c r="G2" s="9"/>
      <c r="H2" s="10"/>
      <c r="I2" s="11"/>
      <c r="J2" s="11"/>
      <c r="K2" s="33"/>
      <c r="L2" s="11"/>
      <c r="M2" s="11"/>
      <c r="N2" s="15" t="str">
        <f>IF(OR(L2="",M2=""),"",
IF(OR(L2="Low",M2="Low"),"Low",
IF(OR(L2="Moderate",M2="Moderate"),"Moderate",
"High")))</f>
        <v/>
      </c>
      <c r="O2" s="33"/>
      <c r="P2" s="33"/>
      <c r="Q2" s="11"/>
      <c r="R2" s="33"/>
      <c r="S2" s="12"/>
      <c r="T2" s="33"/>
      <c r="U2" s="33"/>
    </row>
    <row r="3" spans="1:21" s="23" customFormat="1" ht="55.2" x14ac:dyDescent="0.3">
      <c r="A3" s="165"/>
      <c r="B3" s="13" t="s">
        <v>160</v>
      </c>
      <c r="C3" s="22" t="s">
        <v>726</v>
      </c>
      <c r="D3" s="22" t="s">
        <v>1432</v>
      </c>
      <c r="E3" s="8" t="s">
        <v>727</v>
      </c>
      <c r="F3" s="9"/>
      <c r="G3" s="9"/>
      <c r="H3" s="10"/>
      <c r="I3" s="11"/>
      <c r="J3" s="11"/>
      <c r="K3" s="33"/>
      <c r="L3" s="11"/>
      <c r="M3" s="11"/>
      <c r="N3" s="15" t="str">
        <f t="shared" ref="N3:N34" si="0">IF(OR(L3="",M3=""),"",
IF(OR(L3="Low",M3="Low"),"Low",
IF(OR(L3="Moderate",M3="Moderate"),"Moderate",
"High")))</f>
        <v/>
      </c>
      <c r="O3" s="33"/>
      <c r="P3" s="33"/>
      <c r="Q3" s="11"/>
      <c r="R3" s="33"/>
      <c r="S3" s="12"/>
      <c r="T3" s="33"/>
      <c r="U3" s="33"/>
    </row>
    <row r="4" spans="1:21" s="23" customFormat="1" ht="55.2" x14ac:dyDescent="0.3">
      <c r="A4" s="165"/>
      <c r="B4" s="13" t="s">
        <v>160</v>
      </c>
      <c r="C4" s="22" t="s">
        <v>728</v>
      </c>
      <c r="D4" s="50" t="s">
        <v>1351</v>
      </c>
      <c r="E4" s="8" t="s">
        <v>729</v>
      </c>
      <c r="F4" s="8" t="s">
        <v>730</v>
      </c>
      <c r="G4" s="9"/>
      <c r="H4" s="10"/>
      <c r="I4" s="11"/>
      <c r="J4" s="11"/>
      <c r="K4" s="33"/>
      <c r="L4" s="11"/>
      <c r="M4" s="11"/>
      <c r="N4" s="15" t="str">
        <f t="shared" si="0"/>
        <v/>
      </c>
      <c r="O4" s="33"/>
      <c r="P4" s="33"/>
      <c r="Q4" s="11"/>
      <c r="R4" s="33"/>
      <c r="S4" s="12"/>
      <c r="T4" s="33"/>
      <c r="U4" s="33"/>
    </row>
    <row r="5" spans="1:21" s="23" customFormat="1" ht="55.2" x14ac:dyDescent="0.3">
      <c r="A5" s="165"/>
      <c r="B5" s="13" t="s">
        <v>160</v>
      </c>
      <c r="C5" s="22" t="s">
        <v>731</v>
      </c>
      <c r="D5" s="22" t="s">
        <v>1352</v>
      </c>
      <c r="E5" s="8" t="s">
        <v>727</v>
      </c>
      <c r="F5" s="9"/>
      <c r="G5" s="9"/>
      <c r="H5" s="10"/>
      <c r="I5" s="11"/>
      <c r="J5" s="11"/>
      <c r="K5" s="33"/>
      <c r="L5" s="11"/>
      <c r="M5" s="11"/>
      <c r="N5" s="15" t="str">
        <f t="shared" si="0"/>
        <v/>
      </c>
      <c r="O5" s="33"/>
      <c r="P5" s="33"/>
      <c r="Q5" s="11"/>
      <c r="R5" s="33"/>
      <c r="S5" s="12"/>
      <c r="T5" s="33"/>
      <c r="U5" s="33"/>
    </row>
    <row r="6" spans="1:21" s="23" customFormat="1" ht="41.4" x14ac:dyDescent="0.3">
      <c r="A6" s="165"/>
      <c r="B6" s="13" t="s">
        <v>160</v>
      </c>
      <c r="C6" s="22" t="s">
        <v>732</v>
      </c>
      <c r="D6" s="22" t="s">
        <v>463</v>
      </c>
      <c r="E6" s="8" t="s">
        <v>727</v>
      </c>
      <c r="F6" s="9"/>
      <c r="G6" s="9"/>
      <c r="H6" s="10"/>
      <c r="I6" s="11"/>
      <c r="J6" s="11"/>
      <c r="K6" s="33"/>
      <c r="L6" s="11"/>
      <c r="M6" s="11"/>
      <c r="N6" s="15" t="str">
        <f t="shared" si="0"/>
        <v/>
      </c>
      <c r="O6" s="33"/>
      <c r="P6" s="33"/>
      <c r="Q6" s="11"/>
      <c r="R6" s="33"/>
      <c r="S6" s="12"/>
      <c r="T6" s="33"/>
      <c r="U6" s="33"/>
    </row>
    <row r="7" spans="1:21" s="23" customFormat="1" ht="55.2" x14ac:dyDescent="0.3">
      <c r="A7" s="165"/>
      <c r="B7" s="13" t="s">
        <v>160</v>
      </c>
      <c r="C7" s="22" t="s">
        <v>733</v>
      </c>
      <c r="D7" s="22" t="s">
        <v>465</v>
      </c>
      <c r="E7" s="8" t="s">
        <v>727</v>
      </c>
      <c r="F7" s="8" t="s">
        <v>725</v>
      </c>
      <c r="G7" s="9"/>
      <c r="H7" s="10"/>
      <c r="I7" s="11"/>
      <c r="J7" s="11"/>
      <c r="K7" s="33"/>
      <c r="L7" s="11"/>
      <c r="M7" s="11"/>
      <c r="N7" s="15" t="str">
        <f t="shared" si="0"/>
        <v/>
      </c>
      <c r="O7" s="33"/>
      <c r="P7" s="33"/>
      <c r="Q7" s="11"/>
      <c r="R7" s="33"/>
      <c r="S7" s="12"/>
      <c r="T7" s="33"/>
      <c r="U7" s="33"/>
    </row>
    <row r="8" spans="1:21" s="23" customFormat="1" ht="41.4" x14ac:dyDescent="0.3">
      <c r="A8" s="165"/>
      <c r="B8" s="13" t="s">
        <v>160</v>
      </c>
      <c r="C8" s="22" t="s">
        <v>734</v>
      </c>
      <c r="D8" s="22" t="s">
        <v>1353</v>
      </c>
      <c r="E8" s="8" t="s">
        <v>727</v>
      </c>
      <c r="F8" s="9"/>
      <c r="G8" s="9"/>
      <c r="H8" s="10"/>
      <c r="I8" s="11"/>
      <c r="J8" s="11"/>
      <c r="K8" s="33"/>
      <c r="L8" s="11"/>
      <c r="M8" s="11"/>
      <c r="N8" s="15" t="str">
        <f t="shared" si="0"/>
        <v/>
      </c>
      <c r="O8" s="33"/>
      <c r="P8" s="33"/>
      <c r="Q8" s="11"/>
      <c r="R8" s="33"/>
      <c r="S8" s="12"/>
      <c r="T8" s="33"/>
      <c r="U8" s="33"/>
    </row>
    <row r="9" spans="1:21" s="23" customFormat="1" ht="41.4" x14ac:dyDescent="0.3">
      <c r="A9" s="165"/>
      <c r="B9" s="13" t="s">
        <v>160</v>
      </c>
      <c r="C9" s="22" t="s">
        <v>735</v>
      </c>
      <c r="D9" s="22" t="s">
        <v>1354</v>
      </c>
      <c r="E9" s="8" t="s">
        <v>727</v>
      </c>
      <c r="F9" s="9"/>
      <c r="G9" s="9"/>
      <c r="H9" s="10"/>
      <c r="I9" s="11"/>
      <c r="J9" s="11"/>
      <c r="K9" s="11"/>
      <c r="L9" s="11"/>
      <c r="M9" s="11"/>
      <c r="N9" s="15" t="str">
        <f t="shared" si="0"/>
        <v/>
      </c>
      <c r="O9" s="33"/>
      <c r="P9" s="33"/>
      <c r="Q9" s="11"/>
      <c r="R9" s="33"/>
      <c r="S9" s="12"/>
      <c r="T9" s="33"/>
      <c r="U9" s="11"/>
    </row>
    <row r="10" spans="1:21" s="23" customFormat="1" ht="41.4" x14ac:dyDescent="0.3">
      <c r="A10" s="165"/>
      <c r="B10" s="13" t="s">
        <v>160</v>
      </c>
      <c r="C10" s="22" t="s">
        <v>736</v>
      </c>
      <c r="D10" s="22" t="s">
        <v>1355</v>
      </c>
      <c r="E10" s="8" t="s">
        <v>727</v>
      </c>
      <c r="F10" s="9"/>
      <c r="G10" s="9"/>
      <c r="H10" s="10"/>
      <c r="I10" s="11"/>
      <c r="J10" s="11"/>
      <c r="K10" s="11"/>
      <c r="L10" s="11"/>
      <c r="M10" s="11"/>
      <c r="N10" s="15" t="str">
        <f t="shared" si="0"/>
        <v/>
      </c>
      <c r="O10" s="33"/>
      <c r="P10" s="33"/>
      <c r="Q10" s="11"/>
      <c r="R10" s="33"/>
      <c r="S10" s="12"/>
      <c r="T10" s="33"/>
      <c r="U10" s="11"/>
    </row>
    <row r="11" spans="1:21" s="23" customFormat="1" ht="41.4" x14ac:dyDescent="0.3">
      <c r="A11" s="166"/>
      <c r="B11" s="13" t="s">
        <v>160</v>
      </c>
      <c r="C11" s="22" t="s">
        <v>737</v>
      </c>
      <c r="D11" s="22" t="s">
        <v>1356</v>
      </c>
      <c r="E11" s="8" t="s">
        <v>727</v>
      </c>
      <c r="F11" s="9"/>
      <c r="G11" s="9"/>
      <c r="H11" s="10"/>
      <c r="I11" s="11"/>
      <c r="J11" s="11"/>
      <c r="K11" s="11"/>
      <c r="L11" s="11"/>
      <c r="M11" s="11"/>
      <c r="N11" s="15" t="str">
        <f t="shared" si="0"/>
        <v/>
      </c>
      <c r="O11" s="33"/>
      <c r="P11" s="33"/>
      <c r="Q11" s="11"/>
      <c r="R11" s="33"/>
      <c r="S11" s="12"/>
      <c r="T11" s="33"/>
      <c r="U11" s="11"/>
    </row>
    <row r="12" spans="1:21" s="23" customFormat="1" ht="124.2" x14ac:dyDescent="0.3">
      <c r="A12" s="164" t="s">
        <v>163</v>
      </c>
      <c r="B12" s="14" t="s">
        <v>162</v>
      </c>
      <c r="C12" s="33" t="s">
        <v>738</v>
      </c>
      <c r="D12" s="33" t="s">
        <v>1976</v>
      </c>
      <c r="E12" s="50" t="s">
        <v>1373</v>
      </c>
      <c r="F12" s="9"/>
      <c r="G12" s="9"/>
      <c r="H12" s="33"/>
      <c r="I12" s="11"/>
      <c r="J12" s="11"/>
      <c r="K12" s="11"/>
      <c r="L12" s="11"/>
      <c r="M12" s="11"/>
      <c r="N12" s="15" t="str">
        <f t="shared" si="0"/>
        <v/>
      </c>
      <c r="O12" s="33"/>
      <c r="P12" s="33"/>
      <c r="Q12" s="11"/>
      <c r="R12" s="33"/>
      <c r="S12" s="12"/>
      <c r="T12" s="33"/>
      <c r="U12" s="33"/>
    </row>
    <row r="13" spans="1:21" s="23" customFormat="1" ht="124.2" x14ac:dyDescent="0.3">
      <c r="A13" s="165"/>
      <c r="B13" s="14" t="s">
        <v>162</v>
      </c>
      <c r="C13" s="33" t="s">
        <v>739</v>
      </c>
      <c r="D13" s="33" t="s">
        <v>1977</v>
      </c>
      <c r="E13" s="50" t="s">
        <v>1373</v>
      </c>
      <c r="F13" s="50" t="s">
        <v>1374</v>
      </c>
      <c r="G13" s="9"/>
      <c r="H13" s="33"/>
      <c r="I13" s="11"/>
      <c r="J13" s="11"/>
      <c r="K13" s="11"/>
      <c r="L13" s="11"/>
      <c r="M13" s="11"/>
      <c r="N13" s="15" t="str">
        <f t="shared" si="0"/>
        <v/>
      </c>
      <c r="O13" s="33"/>
      <c r="P13" s="33"/>
      <c r="Q13" s="11"/>
      <c r="R13" s="33"/>
      <c r="S13" s="12"/>
      <c r="T13" s="33"/>
      <c r="U13" s="33"/>
    </row>
    <row r="14" spans="1:21" s="23" customFormat="1" ht="124.2" x14ac:dyDescent="0.3">
      <c r="A14" s="165"/>
      <c r="B14" s="14" t="s">
        <v>162</v>
      </c>
      <c r="C14" s="33" t="s">
        <v>740</v>
      </c>
      <c r="D14" s="33" t="s">
        <v>1978</v>
      </c>
      <c r="E14" s="50" t="s">
        <v>1373</v>
      </c>
      <c r="F14" s="9"/>
      <c r="G14" s="9"/>
      <c r="H14" s="33"/>
      <c r="I14" s="11"/>
      <c r="J14" s="11"/>
      <c r="K14" s="11"/>
      <c r="L14" s="11"/>
      <c r="M14" s="11"/>
      <c r="N14" s="15" t="str">
        <f t="shared" si="0"/>
        <v/>
      </c>
      <c r="O14" s="33"/>
      <c r="P14" s="33"/>
      <c r="Q14" s="11"/>
      <c r="R14" s="33"/>
      <c r="S14" s="12"/>
      <c r="T14" s="33"/>
      <c r="U14" s="33"/>
    </row>
    <row r="15" spans="1:21" s="23" customFormat="1" ht="124.2" x14ac:dyDescent="0.3">
      <c r="A15" s="165"/>
      <c r="B15" s="14" t="s">
        <v>162</v>
      </c>
      <c r="C15" s="33" t="s">
        <v>741</v>
      </c>
      <c r="D15" s="33" t="s">
        <v>1979</v>
      </c>
      <c r="E15" s="50" t="s">
        <v>1373</v>
      </c>
      <c r="F15" s="50" t="s">
        <v>1374</v>
      </c>
      <c r="G15" s="9"/>
      <c r="H15" s="33"/>
      <c r="I15" s="11"/>
      <c r="J15" s="11"/>
      <c r="K15" s="11"/>
      <c r="L15" s="11"/>
      <c r="M15" s="11"/>
      <c r="N15" s="15" t="str">
        <f t="shared" si="0"/>
        <v/>
      </c>
      <c r="O15" s="33"/>
      <c r="P15" s="33"/>
      <c r="Q15" s="11"/>
      <c r="R15" s="33"/>
      <c r="S15" s="12"/>
      <c r="T15" s="33"/>
      <c r="U15" s="33"/>
    </row>
    <row r="16" spans="1:21" s="23" customFormat="1" ht="124.2" x14ac:dyDescent="0.3">
      <c r="A16" s="165"/>
      <c r="B16" s="14" t="s">
        <v>162</v>
      </c>
      <c r="C16" s="33" t="s">
        <v>742</v>
      </c>
      <c r="D16" s="33" t="s">
        <v>1357</v>
      </c>
      <c r="E16" s="50" t="s">
        <v>1373</v>
      </c>
      <c r="F16" s="50" t="s">
        <v>1374</v>
      </c>
      <c r="G16" s="9"/>
      <c r="H16" s="33"/>
      <c r="I16" s="11"/>
      <c r="J16" s="11"/>
      <c r="K16" s="11"/>
      <c r="L16" s="11"/>
      <c r="M16" s="11"/>
      <c r="N16" s="15" t="str">
        <f t="shared" si="0"/>
        <v/>
      </c>
      <c r="O16" s="33"/>
      <c r="P16" s="33"/>
      <c r="Q16" s="11"/>
      <c r="R16" s="33"/>
      <c r="S16" s="12"/>
      <c r="T16" s="33"/>
      <c r="U16" s="33"/>
    </row>
    <row r="17" spans="1:21" s="23" customFormat="1" ht="193.2" x14ac:dyDescent="0.3">
      <c r="A17" s="165"/>
      <c r="B17" s="14" t="s">
        <v>162</v>
      </c>
      <c r="C17" s="33" t="s">
        <v>1358</v>
      </c>
      <c r="D17" s="33" t="s">
        <v>1359</v>
      </c>
      <c r="E17" s="9"/>
      <c r="F17" s="50" t="s">
        <v>1374</v>
      </c>
      <c r="G17" s="39" t="s">
        <v>1375</v>
      </c>
      <c r="H17" s="33"/>
      <c r="I17" s="11"/>
      <c r="J17" s="11"/>
      <c r="K17" s="11"/>
      <c r="L17" s="11"/>
      <c r="M17" s="11"/>
      <c r="N17" s="15" t="str">
        <f t="shared" si="0"/>
        <v/>
      </c>
      <c r="O17" s="33"/>
      <c r="P17" s="33"/>
      <c r="Q17" s="11"/>
      <c r="R17" s="33"/>
      <c r="S17" s="12"/>
      <c r="T17" s="33"/>
      <c r="U17" s="33"/>
    </row>
    <row r="18" spans="1:21" s="23" customFormat="1" ht="124.2" x14ac:dyDescent="0.3">
      <c r="A18" s="165"/>
      <c r="B18" s="14" t="s">
        <v>162</v>
      </c>
      <c r="C18" s="33" t="s">
        <v>1360</v>
      </c>
      <c r="D18" s="33" t="s">
        <v>1361</v>
      </c>
      <c r="E18" s="50" t="s">
        <v>1373</v>
      </c>
      <c r="F18" s="9"/>
      <c r="G18" s="9"/>
      <c r="H18" s="33"/>
      <c r="I18" s="11"/>
      <c r="J18" s="11"/>
      <c r="K18" s="11"/>
      <c r="L18" s="11"/>
      <c r="M18" s="11"/>
      <c r="N18" s="15" t="str">
        <f t="shared" si="0"/>
        <v/>
      </c>
      <c r="O18" s="33"/>
      <c r="P18" s="33"/>
      <c r="Q18" s="11"/>
      <c r="R18" s="33"/>
      <c r="S18" s="12"/>
      <c r="T18" s="33"/>
      <c r="U18" s="33"/>
    </row>
    <row r="19" spans="1:21" s="23" customFormat="1" ht="124.2" x14ac:dyDescent="0.3">
      <c r="A19" s="165"/>
      <c r="B19" s="14" t="s">
        <v>162</v>
      </c>
      <c r="C19" s="33" t="s">
        <v>1362</v>
      </c>
      <c r="D19" s="33" t="s">
        <v>1363</v>
      </c>
      <c r="E19" s="50" t="s">
        <v>1373</v>
      </c>
      <c r="F19" s="9"/>
      <c r="G19" s="9"/>
      <c r="H19" s="33"/>
      <c r="I19" s="11"/>
      <c r="J19" s="11"/>
      <c r="K19" s="11"/>
      <c r="L19" s="11"/>
      <c r="M19" s="11"/>
      <c r="N19" s="15" t="str">
        <f t="shared" si="0"/>
        <v/>
      </c>
      <c r="O19" s="33"/>
      <c r="P19" s="33"/>
      <c r="Q19" s="11"/>
      <c r="R19" s="33"/>
      <c r="S19" s="12"/>
      <c r="T19" s="33"/>
      <c r="U19" s="33"/>
    </row>
    <row r="20" spans="1:21" s="23" customFormat="1" ht="193.2" x14ac:dyDescent="0.3">
      <c r="A20" s="165"/>
      <c r="B20" s="14" t="s">
        <v>162</v>
      </c>
      <c r="C20" s="33" t="s">
        <v>1364</v>
      </c>
      <c r="D20" s="33" t="s">
        <v>1365</v>
      </c>
      <c r="E20" s="9"/>
      <c r="F20" s="50" t="s">
        <v>1374</v>
      </c>
      <c r="G20" s="39" t="s">
        <v>1375</v>
      </c>
      <c r="H20" s="33"/>
      <c r="I20" s="11"/>
      <c r="J20" s="11"/>
      <c r="K20" s="11"/>
      <c r="L20" s="11"/>
      <c r="M20" s="11"/>
      <c r="N20" s="15" t="str">
        <f t="shared" si="0"/>
        <v/>
      </c>
      <c r="O20" s="33"/>
      <c r="P20" s="33"/>
      <c r="Q20" s="11"/>
      <c r="R20" s="33"/>
      <c r="S20" s="12"/>
      <c r="T20" s="33"/>
      <c r="U20" s="33"/>
    </row>
    <row r="21" spans="1:21" s="23" customFormat="1" ht="193.2" x14ac:dyDescent="0.3">
      <c r="A21" s="165"/>
      <c r="B21" s="14" t="s">
        <v>162</v>
      </c>
      <c r="C21" s="33" t="s">
        <v>1366</v>
      </c>
      <c r="D21" s="33" t="s">
        <v>1367</v>
      </c>
      <c r="E21" s="9"/>
      <c r="F21" s="50" t="s">
        <v>1374</v>
      </c>
      <c r="G21" s="39" t="s">
        <v>1375</v>
      </c>
      <c r="H21" s="33"/>
      <c r="I21" s="11"/>
      <c r="J21" s="11"/>
      <c r="K21" s="11"/>
      <c r="L21" s="11"/>
      <c r="M21" s="11"/>
      <c r="N21" s="15" t="str">
        <f t="shared" si="0"/>
        <v/>
      </c>
      <c r="O21" s="33"/>
      <c r="P21" s="33"/>
      <c r="Q21" s="11"/>
      <c r="R21" s="33"/>
      <c r="S21" s="12"/>
      <c r="T21" s="33"/>
      <c r="U21" s="33"/>
    </row>
    <row r="22" spans="1:21" s="23" customFormat="1" ht="41.4" x14ac:dyDescent="0.3">
      <c r="A22" s="165"/>
      <c r="B22" s="14" t="s">
        <v>162</v>
      </c>
      <c r="C22" s="33" t="s">
        <v>1368</v>
      </c>
      <c r="D22" s="33" t="s">
        <v>1370</v>
      </c>
      <c r="E22" s="8" t="s">
        <v>727</v>
      </c>
      <c r="F22" s="9"/>
      <c r="G22" s="9"/>
      <c r="H22" s="33"/>
      <c r="I22" s="11"/>
      <c r="J22" s="11"/>
      <c r="K22" s="11"/>
      <c r="L22" s="11"/>
      <c r="M22" s="11"/>
      <c r="N22" s="15" t="str">
        <f t="shared" si="0"/>
        <v/>
      </c>
      <c r="O22" s="33"/>
      <c r="P22" s="33"/>
      <c r="Q22" s="11"/>
      <c r="R22" s="33"/>
      <c r="S22" s="12"/>
      <c r="T22" s="33"/>
      <c r="U22" s="33"/>
    </row>
    <row r="23" spans="1:21" s="23" customFormat="1" ht="41.4" x14ac:dyDescent="0.3">
      <c r="A23" s="166"/>
      <c r="B23" s="14" t="s">
        <v>162</v>
      </c>
      <c r="C23" s="33" t="s">
        <v>1369</v>
      </c>
      <c r="D23" s="33" t="s">
        <v>1371</v>
      </c>
      <c r="E23" s="8" t="s">
        <v>727</v>
      </c>
      <c r="F23" s="9"/>
      <c r="G23" s="9"/>
      <c r="H23" s="33"/>
      <c r="I23" s="11"/>
      <c r="J23" s="11"/>
      <c r="K23" s="11"/>
      <c r="L23" s="11"/>
      <c r="M23" s="11"/>
      <c r="N23" s="15" t="str">
        <f t="shared" si="0"/>
        <v/>
      </c>
      <c r="O23" s="33"/>
      <c r="P23" s="33"/>
      <c r="Q23" s="11"/>
      <c r="R23" s="33"/>
      <c r="S23" s="12"/>
      <c r="T23" s="33"/>
      <c r="U23" s="33"/>
    </row>
    <row r="24" spans="1:21" s="23" customFormat="1" ht="138" x14ac:dyDescent="0.3">
      <c r="A24" s="164" t="s">
        <v>165</v>
      </c>
      <c r="B24" s="14" t="s">
        <v>164</v>
      </c>
      <c r="C24" s="33" t="s">
        <v>1381</v>
      </c>
      <c r="D24" s="33" t="s">
        <v>1377</v>
      </c>
      <c r="E24" s="51" t="s">
        <v>1378</v>
      </c>
      <c r="F24" s="9"/>
      <c r="G24" s="9"/>
      <c r="H24" s="33"/>
      <c r="I24" s="11"/>
      <c r="J24" s="11"/>
      <c r="K24" s="11"/>
      <c r="L24" s="11"/>
      <c r="M24" s="11"/>
      <c r="N24" s="15" t="str">
        <f t="shared" si="0"/>
        <v/>
      </c>
      <c r="O24" s="33"/>
      <c r="P24" s="33"/>
      <c r="Q24" s="11"/>
      <c r="R24" s="33"/>
      <c r="S24" s="12"/>
      <c r="T24" s="33"/>
      <c r="U24" s="33"/>
    </row>
    <row r="25" spans="1:21" s="23" customFormat="1" ht="151.80000000000001" x14ac:dyDescent="0.3">
      <c r="A25" s="165"/>
      <c r="B25" s="14" t="s">
        <v>164</v>
      </c>
      <c r="C25" s="33" t="s">
        <v>1975</v>
      </c>
      <c r="D25" s="33" t="s">
        <v>1401</v>
      </c>
      <c r="E25" s="9"/>
      <c r="F25" s="51" t="s">
        <v>1372</v>
      </c>
      <c r="G25" s="51" t="s">
        <v>1379</v>
      </c>
      <c r="H25" s="33"/>
      <c r="I25" s="11"/>
      <c r="J25" s="11"/>
      <c r="K25" s="11"/>
      <c r="L25" s="11"/>
      <c r="M25" s="11"/>
      <c r="N25" s="15" t="str">
        <f t="shared" si="0"/>
        <v/>
      </c>
      <c r="O25" s="33"/>
      <c r="P25" s="33"/>
      <c r="Q25" s="11"/>
      <c r="R25" s="33"/>
      <c r="S25" s="12"/>
      <c r="T25" s="33"/>
      <c r="U25" s="33"/>
    </row>
    <row r="26" spans="1:21" s="23" customFormat="1" ht="138" x14ac:dyDescent="0.3">
      <c r="A26" s="165"/>
      <c r="B26" s="14" t="s">
        <v>164</v>
      </c>
      <c r="C26" s="33" t="s">
        <v>1380</v>
      </c>
      <c r="D26" s="33" t="s">
        <v>1382</v>
      </c>
      <c r="E26" s="51" t="s">
        <v>1378</v>
      </c>
      <c r="F26" s="9"/>
      <c r="G26" s="9"/>
      <c r="H26" s="33"/>
      <c r="I26" s="11"/>
      <c r="J26" s="11"/>
      <c r="K26" s="11"/>
      <c r="L26" s="11"/>
      <c r="M26" s="11"/>
      <c r="N26" s="15" t="str">
        <f t="shared" si="0"/>
        <v/>
      </c>
      <c r="O26" s="33"/>
      <c r="P26" s="33"/>
      <c r="Q26" s="11"/>
      <c r="R26" s="33"/>
      <c r="S26" s="12"/>
      <c r="T26" s="33"/>
      <c r="U26" s="33"/>
    </row>
    <row r="27" spans="1:21" s="23" customFormat="1" ht="151.80000000000001" x14ac:dyDescent="0.3">
      <c r="A27" s="165"/>
      <c r="B27" s="14" t="s">
        <v>164</v>
      </c>
      <c r="C27" s="33" t="s">
        <v>1383</v>
      </c>
      <c r="D27" s="33" t="s">
        <v>1384</v>
      </c>
      <c r="E27" s="9"/>
      <c r="F27" s="51" t="s">
        <v>1372</v>
      </c>
      <c r="G27" s="51" t="s">
        <v>1379</v>
      </c>
      <c r="H27" s="33"/>
      <c r="I27" s="11"/>
      <c r="J27" s="11"/>
      <c r="K27" s="11"/>
      <c r="L27" s="11"/>
      <c r="M27" s="11"/>
      <c r="N27" s="15" t="str">
        <f t="shared" si="0"/>
        <v/>
      </c>
      <c r="O27" s="33"/>
      <c r="P27" s="33"/>
      <c r="Q27" s="11"/>
      <c r="R27" s="33"/>
      <c r="S27" s="12"/>
      <c r="T27" s="33"/>
      <c r="U27" s="33"/>
    </row>
    <row r="28" spans="1:21" s="23" customFormat="1" ht="138" x14ac:dyDescent="0.3">
      <c r="A28" s="165"/>
      <c r="B28" s="14" t="s">
        <v>164</v>
      </c>
      <c r="C28" s="33" t="s">
        <v>1385</v>
      </c>
      <c r="D28" s="33" t="s">
        <v>1386</v>
      </c>
      <c r="E28" s="51" t="s">
        <v>1378</v>
      </c>
      <c r="F28" s="9"/>
      <c r="G28" s="9"/>
      <c r="H28" s="33"/>
      <c r="I28" s="11"/>
      <c r="J28" s="11"/>
      <c r="K28" s="11"/>
      <c r="L28" s="11"/>
      <c r="M28" s="11"/>
      <c r="N28" s="15" t="str">
        <f t="shared" si="0"/>
        <v/>
      </c>
      <c r="O28" s="33"/>
      <c r="P28" s="33"/>
      <c r="Q28" s="11"/>
      <c r="R28" s="33"/>
      <c r="S28" s="12"/>
      <c r="T28" s="33"/>
      <c r="U28" s="33"/>
    </row>
    <row r="29" spans="1:21" s="23" customFormat="1" ht="151.80000000000001" x14ac:dyDescent="0.3">
      <c r="A29" s="165"/>
      <c r="B29" s="14" t="s">
        <v>164</v>
      </c>
      <c r="C29" s="33" t="s">
        <v>1387</v>
      </c>
      <c r="D29" s="33" t="s">
        <v>1389</v>
      </c>
      <c r="E29" s="9"/>
      <c r="F29" s="9"/>
      <c r="G29" s="51" t="s">
        <v>1379</v>
      </c>
      <c r="H29" s="33"/>
      <c r="I29" s="11"/>
      <c r="J29" s="11"/>
      <c r="K29" s="11"/>
      <c r="L29" s="11"/>
      <c r="M29" s="11"/>
      <c r="N29" s="15" t="str">
        <f t="shared" si="0"/>
        <v/>
      </c>
      <c r="O29" s="33"/>
      <c r="P29" s="33"/>
      <c r="Q29" s="11"/>
      <c r="R29" s="33"/>
      <c r="S29" s="12"/>
      <c r="T29" s="33"/>
      <c r="U29" s="33"/>
    </row>
    <row r="30" spans="1:21" s="23" customFormat="1" ht="151.80000000000001" x14ac:dyDescent="0.3">
      <c r="A30" s="166"/>
      <c r="B30" s="14" t="s">
        <v>164</v>
      </c>
      <c r="C30" s="33" t="s">
        <v>1388</v>
      </c>
      <c r="D30" s="33" t="s">
        <v>1390</v>
      </c>
      <c r="E30" s="9"/>
      <c r="F30" s="9"/>
      <c r="G30" s="51" t="s">
        <v>1379</v>
      </c>
      <c r="H30" s="33"/>
      <c r="I30" s="11"/>
      <c r="J30" s="11"/>
      <c r="K30" s="11"/>
      <c r="L30" s="11"/>
      <c r="M30" s="11"/>
      <c r="N30" s="15" t="str">
        <f t="shared" si="0"/>
        <v/>
      </c>
      <c r="O30" s="33"/>
      <c r="P30" s="33"/>
      <c r="Q30" s="11"/>
      <c r="R30" s="33"/>
      <c r="S30" s="12"/>
      <c r="T30" s="33"/>
      <c r="U30" s="33"/>
    </row>
    <row r="31" spans="1:21" s="23" customFormat="1" ht="110.4" x14ac:dyDescent="0.3">
      <c r="A31" s="161" t="s">
        <v>167</v>
      </c>
      <c r="B31" s="14" t="s">
        <v>166</v>
      </c>
      <c r="C31" s="33" t="s">
        <v>1396</v>
      </c>
      <c r="D31" s="33" t="s">
        <v>1391</v>
      </c>
      <c r="E31" s="33" t="s">
        <v>1392</v>
      </c>
      <c r="F31" s="9"/>
      <c r="G31" s="9"/>
      <c r="H31" s="33"/>
      <c r="I31" s="11"/>
      <c r="J31" s="11"/>
      <c r="K31" s="11"/>
      <c r="L31" s="11"/>
      <c r="M31" s="11"/>
      <c r="N31" s="15" t="str">
        <f t="shared" si="0"/>
        <v/>
      </c>
      <c r="O31" s="33"/>
      <c r="P31" s="33"/>
      <c r="Q31" s="11"/>
      <c r="R31" s="33"/>
      <c r="S31" s="12"/>
      <c r="T31" s="33"/>
      <c r="U31" s="33"/>
    </row>
    <row r="32" spans="1:21" s="23" customFormat="1" ht="110.4" x14ac:dyDescent="0.3">
      <c r="A32" s="163"/>
      <c r="B32" s="14" t="s">
        <v>166</v>
      </c>
      <c r="C32" s="33" t="s">
        <v>1395</v>
      </c>
      <c r="D32" s="33" t="s">
        <v>1394</v>
      </c>
      <c r="E32" s="33" t="s">
        <v>1392</v>
      </c>
      <c r="F32" s="9"/>
      <c r="G32" s="9"/>
      <c r="H32" s="33"/>
      <c r="I32" s="11"/>
      <c r="J32" s="11"/>
      <c r="K32" s="11"/>
      <c r="L32" s="11"/>
      <c r="M32" s="11"/>
      <c r="N32" s="15" t="str">
        <f t="shared" si="0"/>
        <v/>
      </c>
      <c r="O32" s="33"/>
      <c r="P32" s="33"/>
      <c r="Q32" s="11"/>
      <c r="R32" s="33"/>
      <c r="S32" s="12"/>
      <c r="T32" s="33"/>
      <c r="U32" s="33"/>
    </row>
    <row r="33" spans="1:21" s="23" customFormat="1" ht="82.8" x14ac:dyDescent="0.3">
      <c r="A33" s="163"/>
      <c r="B33" s="14" t="s">
        <v>166</v>
      </c>
      <c r="C33" s="33" t="s">
        <v>1397</v>
      </c>
      <c r="D33" s="33" t="s">
        <v>1399</v>
      </c>
      <c r="E33" s="9"/>
      <c r="F33" s="33" t="s">
        <v>1376</v>
      </c>
      <c r="G33" s="33" t="s">
        <v>1393</v>
      </c>
      <c r="H33" s="33"/>
      <c r="I33" s="11"/>
      <c r="J33" s="11"/>
      <c r="K33" s="11"/>
      <c r="L33" s="11"/>
      <c r="M33" s="11"/>
      <c r="N33" s="15" t="str">
        <f t="shared" si="0"/>
        <v/>
      </c>
      <c r="O33" s="33"/>
      <c r="P33" s="33"/>
      <c r="Q33" s="11"/>
      <c r="R33" s="33"/>
      <c r="S33" s="12"/>
      <c r="T33" s="33"/>
      <c r="U33" s="33"/>
    </row>
    <row r="34" spans="1:21" s="23" customFormat="1" ht="110.4" x14ac:dyDescent="0.3">
      <c r="A34" s="162"/>
      <c r="B34" s="14" t="s">
        <v>166</v>
      </c>
      <c r="C34" s="33" t="s">
        <v>1398</v>
      </c>
      <c r="D34" s="33" t="s">
        <v>1400</v>
      </c>
      <c r="E34" s="33" t="s">
        <v>1392</v>
      </c>
      <c r="F34" s="9"/>
      <c r="G34" s="9"/>
      <c r="H34" s="33"/>
      <c r="I34" s="11"/>
      <c r="J34" s="11"/>
      <c r="K34" s="11"/>
      <c r="L34" s="11"/>
      <c r="M34" s="11"/>
      <c r="N34" s="15" t="str">
        <f t="shared" si="0"/>
        <v/>
      </c>
      <c r="O34" s="33"/>
      <c r="P34" s="33"/>
      <c r="Q34" s="11"/>
      <c r="R34" s="33"/>
      <c r="S34" s="12"/>
      <c r="T34" s="33"/>
      <c r="U34" s="33"/>
    </row>
    <row r="35" spans="1:21" s="23" customFormat="1" ht="13.8" x14ac:dyDescent="0.3">
      <c r="B35" s="24"/>
      <c r="I35" s="25"/>
      <c r="J35" s="25"/>
      <c r="K35" s="25"/>
      <c r="L35" s="25"/>
      <c r="M35" s="25"/>
      <c r="N35" s="26"/>
      <c r="Q35" s="25"/>
    </row>
    <row r="36" spans="1:21" s="23" customFormat="1" ht="13.8" x14ac:dyDescent="0.3">
      <c r="B36" s="24"/>
      <c r="I36" s="25"/>
      <c r="J36" s="25"/>
      <c r="K36" s="25"/>
      <c r="L36" s="25"/>
      <c r="M36" s="25"/>
      <c r="N36" s="26"/>
      <c r="Q36" s="25"/>
    </row>
    <row r="37" spans="1:21" s="23" customFormat="1" ht="13.8" x14ac:dyDescent="0.3">
      <c r="B37" s="24"/>
      <c r="I37" s="25"/>
      <c r="J37" s="25"/>
      <c r="K37" s="25"/>
      <c r="L37" s="25"/>
      <c r="M37" s="25"/>
      <c r="N37" s="26"/>
      <c r="Q37" s="25"/>
    </row>
    <row r="38" spans="1:21" s="23" customFormat="1" ht="13.8" x14ac:dyDescent="0.3">
      <c r="B38" s="24"/>
      <c r="I38" s="25"/>
      <c r="J38" s="25"/>
      <c r="K38" s="25"/>
      <c r="L38" s="25"/>
      <c r="M38" s="25"/>
      <c r="N38" s="26"/>
      <c r="Q38" s="25"/>
    </row>
    <row r="39" spans="1:21" s="23" customFormat="1" ht="13.8" x14ac:dyDescent="0.3">
      <c r="B39" s="24"/>
      <c r="I39" s="25"/>
      <c r="J39" s="25"/>
      <c r="K39" s="25"/>
      <c r="L39" s="25"/>
      <c r="M39" s="25"/>
      <c r="N39" s="26"/>
      <c r="Q39" s="25"/>
    </row>
    <row r="40" spans="1:21" s="23" customFormat="1" ht="13.8" x14ac:dyDescent="0.3">
      <c r="B40" s="24"/>
      <c r="I40" s="25"/>
      <c r="J40" s="25"/>
      <c r="K40" s="25"/>
      <c r="L40" s="25"/>
      <c r="M40" s="25"/>
      <c r="N40" s="26"/>
      <c r="Q40" s="25"/>
    </row>
    <row r="41" spans="1:21" s="23" customFormat="1" ht="13.8" x14ac:dyDescent="0.3">
      <c r="B41" s="24"/>
      <c r="I41" s="25"/>
      <c r="J41" s="25"/>
      <c r="K41" s="25"/>
      <c r="L41" s="25"/>
      <c r="M41" s="25"/>
      <c r="N41" s="26"/>
      <c r="Q41" s="25"/>
    </row>
    <row r="42" spans="1:21" s="23" customFormat="1" ht="13.8" x14ac:dyDescent="0.3">
      <c r="B42" s="24"/>
      <c r="I42" s="25"/>
      <c r="J42" s="25"/>
      <c r="K42" s="25"/>
      <c r="L42" s="25"/>
      <c r="M42" s="25"/>
      <c r="N42" s="26"/>
      <c r="Q42" s="25"/>
    </row>
    <row r="43" spans="1:21" s="23" customFormat="1" ht="13.8" x14ac:dyDescent="0.3">
      <c r="B43" s="24"/>
      <c r="I43" s="25"/>
      <c r="J43" s="25"/>
      <c r="K43" s="25"/>
      <c r="L43" s="25"/>
      <c r="M43" s="25"/>
      <c r="N43" s="26"/>
      <c r="Q43" s="25"/>
    </row>
    <row r="44" spans="1:21" s="23" customFormat="1" ht="13.8" x14ac:dyDescent="0.3">
      <c r="B44" s="24"/>
      <c r="I44" s="25"/>
      <c r="J44" s="25"/>
      <c r="K44" s="25"/>
      <c r="L44" s="25"/>
      <c r="M44" s="25"/>
      <c r="N44" s="26"/>
      <c r="Q44" s="25"/>
    </row>
    <row r="45" spans="1:21" s="23" customFormat="1" ht="13.8" x14ac:dyDescent="0.3">
      <c r="B45" s="24"/>
      <c r="I45" s="25"/>
      <c r="J45" s="25"/>
      <c r="K45" s="25"/>
      <c r="L45" s="25"/>
      <c r="M45" s="25"/>
      <c r="N45" s="26"/>
      <c r="Q45" s="25"/>
    </row>
    <row r="46" spans="1:21" s="23" customFormat="1" ht="13.8" x14ac:dyDescent="0.3">
      <c r="B46" s="24"/>
      <c r="I46" s="25"/>
      <c r="J46" s="25"/>
      <c r="K46" s="25"/>
      <c r="L46" s="25"/>
      <c r="M46" s="25"/>
      <c r="N46" s="26"/>
      <c r="Q46" s="25"/>
    </row>
    <row r="47" spans="1:21" s="23" customFormat="1" ht="13.8" x14ac:dyDescent="0.3">
      <c r="B47" s="24"/>
      <c r="I47" s="25"/>
      <c r="J47" s="25"/>
      <c r="K47" s="25"/>
      <c r="L47" s="25"/>
      <c r="M47" s="25"/>
      <c r="N47" s="26"/>
      <c r="Q47" s="25"/>
    </row>
    <row r="48" spans="1:21" s="23" customFormat="1" ht="13.8" x14ac:dyDescent="0.3">
      <c r="B48" s="24"/>
      <c r="I48" s="25"/>
      <c r="J48" s="25"/>
      <c r="K48" s="25"/>
      <c r="L48" s="25"/>
      <c r="M48" s="25"/>
      <c r="N48" s="26"/>
      <c r="Q48" s="25"/>
    </row>
    <row r="49" spans="2:17" s="23" customFormat="1" ht="13.8" x14ac:dyDescent="0.3">
      <c r="B49" s="24"/>
      <c r="I49" s="25"/>
      <c r="J49" s="25"/>
      <c r="K49" s="25"/>
      <c r="L49" s="25"/>
      <c r="M49" s="25"/>
      <c r="N49" s="26"/>
      <c r="Q49" s="25"/>
    </row>
    <row r="50" spans="2:17" s="23" customFormat="1" ht="13.8" x14ac:dyDescent="0.3">
      <c r="B50" s="24"/>
      <c r="I50" s="25"/>
      <c r="J50" s="25"/>
      <c r="K50" s="25"/>
      <c r="L50" s="25"/>
      <c r="M50" s="25"/>
      <c r="N50" s="26"/>
      <c r="Q50" s="25"/>
    </row>
    <row r="51" spans="2:17" s="23" customFormat="1" ht="13.8" x14ac:dyDescent="0.3">
      <c r="B51" s="24"/>
      <c r="I51" s="25"/>
      <c r="J51" s="25"/>
      <c r="K51" s="25"/>
      <c r="L51" s="25"/>
      <c r="M51" s="25"/>
      <c r="N51" s="26"/>
      <c r="Q51" s="25"/>
    </row>
    <row r="52" spans="2:17" s="23" customFormat="1" ht="13.8" x14ac:dyDescent="0.3">
      <c r="B52" s="24"/>
      <c r="I52" s="25"/>
      <c r="J52" s="25"/>
      <c r="K52" s="25"/>
      <c r="L52" s="25"/>
      <c r="M52" s="25"/>
      <c r="N52" s="26"/>
      <c r="Q52" s="25"/>
    </row>
    <row r="53" spans="2:17" s="23" customFormat="1" ht="13.8" x14ac:dyDescent="0.3">
      <c r="B53" s="24"/>
      <c r="I53" s="25"/>
      <c r="J53" s="25"/>
      <c r="K53" s="25"/>
      <c r="L53" s="25"/>
      <c r="M53" s="25"/>
      <c r="N53" s="26"/>
      <c r="Q53" s="25"/>
    </row>
    <row r="54" spans="2:17" s="23" customFormat="1" ht="13.8" x14ac:dyDescent="0.3">
      <c r="B54" s="24"/>
      <c r="I54" s="25"/>
      <c r="J54" s="25"/>
      <c r="K54" s="25"/>
      <c r="L54" s="25"/>
      <c r="M54" s="25"/>
      <c r="N54" s="26"/>
      <c r="Q54" s="25"/>
    </row>
    <row r="55" spans="2:17" s="23" customFormat="1" ht="13.8" x14ac:dyDescent="0.3">
      <c r="B55" s="24"/>
      <c r="I55" s="25"/>
      <c r="J55" s="25"/>
      <c r="K55" s="25"/>
      <c r="L55" s="25"/>
      <c r="M55" s="25"/>
      <c r="N55" s="26"/>
      <c r="Q55" s="25"/>
    </row>
    <row r="56" spans="2:17" s="23" customFormat="1" ht="13.8" x14ac:dyDescent="0.3">
      <c r="B56" s="24"/>
      <c r="I56" s="25"/>
      <c r="J56" s="25"/>
      <c r="K56" s="25"/>
      <c r="L56" s="25"/>
      <c r="M56" s="25"/>
      <c r="N56" s="26"/>
      <c r="Q56" s="25"/>
    </row>
  </sheetData>
  <sheetProtection sort="0" autoFilter="0"/>
  <autoFilter ref="A1:U1" xr:uid="{00000000-0009-0000-0000-00000A000000}"/>
  <mergeCells count="4">
    <mergeCell ref="A2:A11"/>
    <mergeCell ref="A31:A34"/>
    <mergeCell ref="A12:A23"/>
    <mergeCell ref="A24:A30"/>
  </mergeCells>
  <conditionalFormatting sqref="N2:N34">
    <cfRule type="expression" dxfId="10" priority="29">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A00-000000000000}"/>
    <dataValidation allowBlank="1" showInputMessage="1" showErrorMessage="1" promptTitle="Prior Assessment Result" prompt="Associated assessment result if a failure exists for this control from previous year's assessment" sqref="T1" xr:uid="{00000000-0002-0000-0A00-000001000000}"/>
    <dataValidation allowBlank="1" showInputMessage="1" showErrorMessage="1" promptTitle="Assessor POC" prompt="Associated 3PAO POC who conducted the assessment (Employee Name, Company Name)" sqref="R1" xr:uid="{00000000-0002-0000-0A00-000002000000}"/>
    <dataValidation allowBlank="1" showInputMessage="1" showErrorMessage="1" promptTitle="Recommendation for Mitigation" prompt="Associated recommendation to remediate identified risk" sqref="P1" xr:uid="{00000000-0002-0000-0A00-000003000000}"/>
    <dataValidation allowBlank="1" showInputMessage="1" showErrorMessage="1" promptTitle="Risk Statement" prompt="Risk statement for identified risk documenting the associated impact" sqref="O1" xr:uid="{00000000-0002-0000-0A00-000004000000}"/>
    <dataValidation allowBlank="1" showInputMessage="1" showErrorMessage="1" promptTitle="Impact Level" prompt="Associated impact level for identified risk" sqref="M1" xr:uid="{00000000-0002-0000-0A00-000005000000}"/>
    <dataValidation allowBlank="1" showInputMessage="1" showErrorMessage="1" promptTitle="Likelihood Level" prompt="Associated likelihood level for identified risk" sqref="L1" xr:uid="{00000000-0002-0000-0A00-000006000000}"/>
    <dataValidation allowBlank="1" showInputMessage="1" showErrorMessage="1" promptTitle="Identified Risk" prompt="Extrapolated finding(s) from observations and evidence" sqref="K1" xr:uid="{00000000-0002-0000-0A00-000007000000}"/>
    <dataValidation allowBlank="1" showInputMessage="1" showErrorMessage="1" promptTitle="Assessment Result" prompt="Assessment result based on observations and evidence (Satisfied, Other Than Satisfied)" sqref="J1" xr:uid="{00000000-0002-0000-0A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A00-000009000000}"/>
    <dataValidation allowBlank="1" showInputMessage="1" showErrorMessage="1" promptTitle="Observations and Evidence" prompt="Associated assessment results from applicable test procedure(s), along with associated artifacts" sqref="H1" xr:uid="{00000000-0002-0000-0A00-00000A000000}"/>
    <dataValidation allowBlank="1" showInputMessage="1" showErrorMessage="1" promptTitle="Test" prompt="Scoped 'test' test procedure to validate assessment objective" sqref="G1" xr:uid="{00000000-0002-0000-0A00-00000B000000}"/>
    <dataValidation allowBlank="1" showInputMessage="1" showErrorMessage="1" promptTitle="Interview" prompt="Scoped 'interview' test procedure to validate assessment objective" sqref="F1" xr:uid="{00000000-0002-0000-0A00-00000C000000}"/>
    <dataValidation allowBlank="1" showInputMessage="1" showErrorMessage="1" promptTitle="Examine" prompt="Scoped 'examine' test procedure to validate assessment objective" sqref="E1" xr:uid="{00000000-0002-0000-0A00-00000D000000}"/>
    <dataValidation allowBlank="1" showInputMessage="1" showErrorMessage="1" promptTitle="Control Name" prompt="Associated control name from NIST SP 800-53 Rev 4" sqref="A1" xr:uid="{00000000-0002-0000-0A00-00000E000000}"/>
    <dataValidation allowBlank="1" showInputMessage="1" showErrorMessage="1" promptTitle="Control ID" prompt="Associated control ID from NIST SP 800-53 Rev 4" sqref="B1" xr:uid="{00000000-0002-0000-0A00-00000F000000}"/>
    <dataValidation allowBlank="1" showInputMessage="1" showErrorMessage="1" promptTitle="Assessment Procedure" prompt="Associated assessment procedure ID from NIST SP 800-53A Rev 4" sqref="C1" xr:uid="{00000000-0002-0000-0A00-000010000000}"/>
    <dataValidation allowBlank="1" showInputMessage="1" showErrorMessage="1" promptTitle="Assessment Objective" prompt="Associated assessment objective from NIST SP 800-53A Rev 4" sqref="D1" xr:uid="{00000000-0002-0000-0A00-000011000000}"/>
    <dataValidation type="list" allowBlank="1" showInputMessage="1" showErrorMessage="1" sqref="L2:M1048576 U2:U1048576" xr:uid="{00000000-0002-0000-0A00-000012000000}">
      <formula1>"High,Moderate,Low"</formula1>
    </dataValidation>
    <dataValidation type="list" allowBlank="1" showInputMessage="1" showErrorMessage="1" sqref="J2:J1048576" xr:uid="{00000000-0002-0000-0A00-000013000000}">
      <formula1>"Satisfied,Other Than Satisfied"</formula1>
    </dataValidation>
    <dataValidation type="list" allowBlank="1" showInputMessage="1" showErrorMessage="1" sqref="T2:T1048576" xr:uid="{00000000-0002-0000-0A00-000014000000}">
      <formula1>"Satisfied, Other Than Satisfied"</formula1>
    </dataValidation>
    <dataValidation type="list" allowBlank="1" showInputMessage="1" showErrorMessage="1" sqref="I2:I1048576" xr:uid="{00000000-0002-0000-0A00-000015000000}">
      <formula1>"Implemented,Partially Implemented,Planned,Alternative Implementation,Not Applicable"</formula1>
    </dataValidation>
    <dataValidation type="list" allowBlank="1" showInputMessage="1" showErrorMessage="1" sqref="Q2:Q1048576" xr:uid="{00000000-0002-0000-0A00-000016000000}">
      <formula1>"Yes,No"</formula1>
    </dataValidation>
    <dataValidation allowBlank="1" showInputMessage="1" showErrorMessage="1" promptTitle="SSP Imp. Statement Differential" prompt="Does the SSP implementation detail match the technical implementation? Yes or No" sqref="Q1" xr:uid="{00000000-0002-0000-0A00-000017000000}"/>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U18"/>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170</v>
      </c>
      <c r="B2" s="13" t="s">
        <v>169</v>
      </c>
      <c r="C2" s="22" t="s">
        <v>1404</v>
      </c>
      <c r="D2" s="22" t="s">
        <v>1413</v>
      </c>
      <c r="E2" s="8" t="s">
        <v>1421</v>
      </c>
      <c r="F2" s="9"/>
      <c r="G2" s="9"/>
      <c r="H2" s="71"/>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169</v>
      </c>
      <c r="C3" s="22" t="s">
        <v>1405</v>
      </c>
      <c r="D3" s="22" t="s">
        <v>1433</v>
      </c>
      <c r="E3" s="8" t="s">
        <v>1421</v>
      </c>
      <c r="F3" s="9"/>
      <c r="G3" s="9"/>
      <c r="H3" s="71"/>
      <c r="I3" s="11"/>
      <c r="J3" s="11"/>
      <c r="K3" s="33"/>
      <c r="L3" s="11"/>
      <c r="M3" s="11"/>
      <c r="N3" s="15" t="str">
        <f t="shared" ref="N3:N18" si="0">IF(OR(L3="",M3=""),"",
IF(OR(L3="Low",M3="Low"),"Low",
IF(OR(L3="Moderate",M3="Moderate"),"Moderate",
"High")))</f>
        <v/>
      </c>
      <c r="O3" s="33"/>
      <c r="P3" s="33"/>
      <c r="Q3" s="11"/>
      <c r="R3" s="33"/>
      <c r="S3" s="12"/>
      <c r="T3" s="33"/>
      <c r="U3" s="33"/>
    </row>
    <row r="4" spans="1:21" s="23" customFormat="1" ht="55.2" x14ac:dyDescent="0.3">
      <c r="A4" s="165"/>
      <c r="B4" s="13" t="s">
        <v>169</v>
      </c>
      <c r="C4" s="22" t="s">
        <v>1406</v>
      </c>
      <c r="D4" s="50" t="s">
        <v>1415</v>
      </c>
      <c r="E4" s="8" t="s">
        <v>1421</v>
      </c>
      <c r="F4" s="8" t="s">
        <v>1422</v>
      </c>
      <c r="G4" s="9"/>
      <c r="H4" s="71"/>
      <c r="I4" s="11"/>
      <c r="J4" s="11"/>
      <c r="K4" s="33"/>
      <c r="L4" s="11"/>
      <c r="M4" s="11"/>
      <c r="N4" s="15" t="str">
        <f t="shared" si="0"/>
        <v/>
      </c>
      <c r="O4" s="33"/>
      <c r="P4" s="33"/>
      <c r="Q4" s="11"/>
      <c r="R4" s="33"/>
      <c r="S4" s="12"/>
      <c r="T4" s="33"/>
      <c r="U4" s="33"/>
    </row>
    <row r="5" spans="1:21" s="23" customFormat="1" ht="55.2" x14ac:dyDescent="0.3">
      <c r="A5" s="165"/>
      <c r="B5" s="13" t="s">
        <v>169</v>
      </c>
      <c r="C5" s="22" t="s">
        <v>1407</v>
      </c>
      <c r="D5" s="22" t="s">
        <v>1416</v>
      </c>
      <c r="E5" s="8" t="s">
        <v>1421</v>
      </c>
      <c r="F5" s="9"/>
      <c r="G5" s="9"/>
      <c r="H5" s="71"/>
      <c r="I5" s="11"/>
      <c r="J5" s="11"/>
      <c r="K5" s="33"/>
      <c r="L5" s="11"/>
      <c r="M5" s="11"/>
      <c r="N5" s="15" t="str">
        <f t="shared" si="0"/>
        <v/>
      </c>
      <c r="O5" s="33"/>
      <c r="P5" s="33"/>
      <c r="Q5" s="11"/>
      <c r="R5" s="33"/>
      <c r="S5" s="12"/>
      <c r="T5" s="33"/>
      <c r="U5" s="33"/>
    </row>
    <row r="6" spans="1:21" s="23" customFormat="1" ht="41.4" x14ac:dyDescent="0.3">
      <c r="A6" s="165"/>
      <c r="B6" s="13" t="s">
        <v>169</v>
      </c>
      <c r="C6" s="22" t="s">
        <v>1408</v>
      </c>
      <c r="D6" s="22" t="s">
        <v>463</v>
      </c>
      <c r="E6" s="8" t="s">
        <v>1421</v>
      </c>
      <c r="F6" s="9"/>
      <c r="G6" s="9"/>
      <c r="H6" s="71"/>
      <c r="I6" s="11"/>
      <c r="J6" s="11"/>
      <c r="K6" s="33"/>
      <c r="L6" s="11"/>
      <c r="M6" s="11"/>
      <c r="N6" s="15" t="str">
        <f t="shared" si="0"/>
        <v/>
      </c>
      <c r="O6" s="33"/>
      <c r="P6" s="33"/>
      <c r="Q6" s="11"/>
      <c r="R6" s="33"/>
      <c r="S6" s="12"/>
      <c r="T6" s="33"/>
      <c r="U6" s="33"/>
    </row>
    <row r="7" spans="1:21" s="23" customFormat="1" ht="55.2" x14ac:dyDescent="0.3">
      <c r="A7" s="165"/>
      <c r="B7" s="13" t="s">
        <v>169</v>
      </c>
      <c r="C7" s="22" t="s">
        <v>1409</v>
      </c>
      <c r="D7" s="22" t="s">
        <v>465</v>
      </c>
      <c r="E7" s="8" t="s">
        <v>1421</v>
      </c>
      <c r="F7" s="8" t="s">
        <v>1422</v>
      </c>
      <c r="G7" s="9"/>
      <c r="H7" s="71"/>
      <c r="I7" s="11"/>
      <c r="J7" s="11"/>
      <c r="K7" s="33"/>
      <c r="L7" s="11"/>
      <c r="M7" s="11"/>
      <c r="N7" s="15" t="str">
        <f t="shared" si="0"/>
        <v/>
      </c>
      <c r="O7" s="33"/>
      <c r="P7" s="33"/>
      <c r="Q7" s="11"/>
      <c r="R7" s="33"/>
      <c r="S7" s="12"/>
      <c r="T7" s="33"/>
      <c r="U7" s="33"/>
    </row>
    <row r="8" spans="1:21" s="23" customFormat="1" ht="41.4" x14ac:dyDescent="0.3">
      <c r="A8" s="165"/>
      <c r="B8" s="13" t="s">
        <v>169</v>
      </c>
      <c r="C8" s="22" t="s">
        <v>1410</v>
      </c>
      <c r="D8" s="22" t="s">
        <v>1417</v>
      </c>
      <c r="E8" s="8" t="s">
        <v>1421</v>
      </c>
      <c r="F8" s="9"/>
      <c r="G8" s="9"/>
      <c r="H8" s="71"/>
      <c r="I8" s="11"/>
      <c r="J8" s="11"/>
      <c r="K8" s="33"/>
      <c r="L8" s="11"/>
      <c r="M8" s="11"/>
      <c r="N8" s="15" t="str">
        <f t="shared" si="0"/>
        <v/>
      </c>
      <c r="O8" s="33"/>
      <c r="P8" s="33"/>
      <c r="Q8" s="11"/>
      <c r="R8" s="33"/>
      <c r="S8" s="12"/>
      <c r="T8" s="33"/>
      <c r="U8" s="33"/>
    </row>
    <row r="9" spans="1:21" s="23" customFormat="1" ht="41.4" x14ac:dyDescent="0.3">
      <c r="A9" s="165"/>
      <c r="B9" s="13" t="s">
        <v>169</v>
      </c>
      <c r="C9" s="22" t="s">
        <v>1411</v>
      </c>
      <c r="D9" s="22" t="s">
        <v>1418</v>
      </c>
      <c r="E9" s="8" t="s">
        <v>1421</v>
      </c>
      <c r="F9" s="9"/>
      <c r="G9" s="9"/>
      <c r="H9" s="71"/>
      <c r="I9" s="11"/>
      <c r="J9" s="11"/>
      <c r="K9" s="11"/>
      <c r="L9" s="11"/>
      <c r="M9" s="11"/>
      <c r="N9" s="15" t="str">
        <f t="shared" si="0"/>
        <v/>
      </c>
      <c r="O9" s="33"/>
      <c r="P9" s="33"/>
      <c r="Q9" s="11"/>
      <c r="R9" s="33"/>
      <c r="S9" s="12"/>
      <c r="T9" s="33"/>
      <c r="U9" s="11"/>
    </row>
    <row r="10" spans="1:21" s="23" customFormat="1" ht="41.4" x14ac:dyDescent="0.3">
      <c r="A10" s="165"/>
      <c r="B10" s="13" t="s">
        <v>169</v>
      </c>
      <c r="C10" s="22" t="s">
        <v>1412</v>
      </c>
      <c r="D10" s="22" t="s">
        <v>1419</v>
      </c>
      <c r="E10" s="8" t="s">
        <v>1421</v>
      </c>
      <c r="F10" s="9"/>
      <c r="G10" s="9"/>
      <c r="H10" s="71"/>
      <c r="I10" s="11"/>
      <c r="J10" s="11"/>
      <c r="K10" s="11"/>
      <c r="L10" s="11"/>
      <c r="M10" s="11"/>
      <c r="N10" s="15" t="str">
        <f t="shared" si="0"/>
        <v/>
      </c>
      <c r="O10" s="33"/>
      <c r="P10" s="33"/>
      <c r="Q10" s="11"/>
      <c r="R10" s="33"/>
      <c r="S10" s="12"/>
      <c r="T10" s="33"/>
      <c r="U10" s="11"/>
    </row>
    <row r="11" spans="1:21" s="23" customFormat="1" ht="41.4" x14ac:dyDescent="0.3">
      <c r="A11" s="166"/>
      <c r="B11" s="13" t="s">
        <v>169</v>
      </c>
      <c r="C11" s="22" t="s">
        <v>1403</v>
      </c>
      <c r="D11" s="22" t="s">
        <v>1420</v>
      </c>
      <c r="E11" s="8" t="s">
        <v>1421</v>
      </c>
      <c r="F11" s="9"/>
      <c r="G11" s="9"/>
      <c r="H11" s="71"/>
      <c r="I11" s="11"/>
      <c r="J11" s="11"/>
      <c r="K11" s="11"/>
      <c r="L11" s="11"/>
      <c r="M11" s="11"/>
      <c r="N11" s="15" t="str">
        <f t="shared" si="0"/>
        <v/>
      </c>
      <c r="O11" s="33"/>
      <c r="P11" s="33"/>
      <c r="Q11" s="11"/>
      <c r="R11" s="33"/>
      <c r="S11" s="12"/>
      <c r="T11" s="33"/>
      <c r="U11" s="11"/>
    </row>
    <row r="12" spans="1:21" s="23" customFormat="1" ht="110.4" x14ac:dyDescent="0.3">
      <c r="A12" s="164" t="s">
        <v>172</v>
      </c>
      <c r="B12" s="14" t="s">
        <v>171</v>
      </c>
      <c r="C12" s="33" t="s">
        <v>1424</v>
      </c>
      <c r="D12" s="33" t="s">
        <v>1423</v>
      </c>
      <c r="E12" s="50" t="s">
        <v>1429</v>
      </c>
      <c r="F12" s="9"/>
      <c r="G12" s="9"/>
      <c r="H12" s="33"/>
      <c r="I12" s="11"/>
      <c r="J12" s="11"/>
      <c r="K12" s="11"/>
      <c r="L12" s="11"/>
      <c r="M12" s="11"/>
      <c r="N12" s="15" t="str">
        <f t="shared" si="0"/>
        <v/>
      </c>
      <c r="O12" s="33"/>
      <c r="P12" s="33"/>
      <c r="Q12" s="11"/>
      <c r="R12" s="33"/>
      <c r="S12" s="12"/>
      <c r="T12" s="33"/>
      <c r="U12" s="33"/>
    </row>
    <row r="13" spans="1:21" s="23" customFormat="1" ht="110.4" x14ac:dyDescent="0.3">
      <c r="A13" s="165"/>
      <c r="B13" s="14" t="s">
        <v>171</v>
      </c>
      <c r="C13" s="33" t="s">
        <v>1425</v>
      </c>
      <c r="D13" s="33" t="s">
        <v>1427</v>
      </c>
      <c r="E13" s="50" t="s">
        <v>1429</v>
      </c>
      <c r="F13" s="9"/>
      <c r="G13" s="9"/>
      <c r="H13" s="33"/>
      <c r="I13" s="11"/>
      <c r="J13" s="11"/>
      <c r="K13" s="11"/>
      <c r="L13" s="11"/>
      <c r="M13" s="11"/>
      <c r="N13" s="15" t="str">
        <f t="shared" si="0"/>
        <v/>
      </c>
      <c r="O13" s="33"/>
      <c r="P13" s="33"/>
      <c r="Q13" s="11"/>
      <c r="R13" s="33"/>
      <c r="S13" s="12"/>
      <c r="T13" s="33"/>
      <c r="U13" s="33"/>
    </row>
    <row r="14" spans="1:21" s="23" customFormat="1" ht="110.4" x14ac:dyDescent="0.3">
      <c r="A14" s="165"/>
      <c r="B14" s="14" t="s">
        <v>171</v>
      </c>
      <c r="C14" s="33" t="s">
        <v>1426</v>
      </c>
      <c r="D14" s="33" t="s">
        <v>1428</v>
      </c>
      <c r="E14" s="50" t="s">
        <v>1429</v>
      </c>
      <c r="F14" s="39" t="s">
        <v>1430</v>
      </c>
      <c r="G14" s="39" t="s">
        <v>1431</v>
      </c>
      <c r="H14" s="33"/>
      <c r="I14" s="11"/>
      <c r="J14" s="11"/>
      <c r="K14" s="11"/>
      <c r="L14" s="11"/>
      <c r="M14" s="11"/>
      <c r="N14" s="15" t="str">
        <f t="shared" si="0"/>
        <v/>
      </c>
      <c r="O14" s="33"/>
      <c r="P14" s="33"/>
      <c r="Q14" s="11"/>
      <c r="R14" s="33"/>
      <c r="S14" s="12"/>
      <c r="T14" s="33"/>
      <c r="U14" s="33"/>
    </row>
    <row r="15" spans="1:21" s="23" customFormat="1" ht="151.80000000000001" x14ac:dyDescent="0.3">
      <c r="A15" s="164" t="s">
        <v>174</v>
      </c>
      <c r="B15" s="14" t="s">
        <v>173</v>
      </c>
      <c r="C15" s="33" t="s">
        <v>1437</v>
      </c>
      <c r="D15" s="33" t="s">
        <v>1436</v>
      </c>
      <c r="E15" s="51" t="s">
        <v>1438</v>
      </c>
      <c r="F15" s="9"/>
      <c r="G15" s="9"/>
      <c r="H15" s="33"/>
      <c r="I15" s="11"/>
      <c r="J15" s="11"/>
      <c r="K15" s="11"/>
      <c r="L15" s="11"/>
      <c r="M15" s="11"/>
      <c r="N15" s="15" t="str">
        <f t="shared" si="0"/>
        <v/>
      </c>
      <c r="O15" s="33"/>
      <c r="P15" s="33"/>
      <c r="Q15" s="11"/>
      <c r="R15" s="33"/>
      <c r="S15" s="12"/>
      <c r="T15" s="33"/>
      <c r="U15" s="33"/>
    </row>
    <row r="16" spans="1:21" s="23" customFormat="1" ht="151.80000000000001" x14ac:dyDescent="0.3">
      <c r="A16" s="165"/>
      <c r="B16" s="14" t="s">
        <v>173</v>
      </c>
      <c r="C16" s="33" t="s">
        <v>1441</v>
      </c>
      <c r="D16" s="33" t="s">
        <v>1442</v>
      </c>
      <c r="E16" s="51" t="s">
        <v>1438</v>
      </c>
      <c r="F16" s="9"/>
      <c r="G16" s="9"/>
      <c r="H16" s="33"/>
      <c r="I16" s="11"/>
      <c r="J16" s="11"/>
      <c r="K16" s="11"/>
      <c r="L16" s="11"/>
      <c r="M16" s="11"/>
      <c r="N16" s="15" t="str">
        <f t="shared" si="0"/>
        <v/>
      </c>
      <c r="O16" s="33"/>
      <c r="P16" s="33"/>
      <c r="Q16" s="11"/>
      <c r="R16" s="33"/>
      <c r="S16" s="12"/>
      <c r="T16" s="33"/>
      <c r="U16" s="33"/>
    </row>
    <row r="17" spans="1:21" s="23" customFormat="1" ht="110.4" x14ac:dyDescent="0.3">
      <c r="A17" s="165"/>
      <c r="B17" s="14" t="s">
        <v>173</v>
      </c>
      <c r="C17" s="33" t="s">
        <v>1443</v>
      </c>
      <c r="D17" s="33" t="s">
        <v>1444</v>
      </c>
      <c r="E17" s="9"/>
      <c r="F17" s="39" t="s">
        <v>1439</v>
      </c>
      <c r="G17" s="39" t="s">
        <v>1440</v>
      </c>
      <c r="H17" s="33"/>
      <c r="I17" s="11"/>
      <c r="J17" s="11"/>
      <c r="K17" s="11"/>
      <c r="L17" s="11"/>
      <c r="M17" s="11"/>
      <c r="N17" s="15" t="str">
        <f t="shared" si="0"/>
        <v/>
      </c>
      <c r="O17" s="33"/>
      <c r="P17" s="33"/>
      <c r="Q17" s="11"/>
      <c r="R17" s="33"/>
      <c r="S17" s="12"/>
      <c r="T17" s="33"/>
      <c r="U17" s="33"/>
    </row>
    <row r="18" spans="1:21" s="23" customFormat="1" ht="69" x14ac:dyDescent="0.3">
      <c r="A18" s="166"/>
      <c r="B18" s="14" t="s">
        <v>173</v>
      </c>
      <c r="C18" s="33" t="s">
        <v>1445</v>
      </c>
      <c r="D18" s="33" t="s">
        <v>1446</v>
      </c>
      <c r="E18" s="9"/>
      <c r="F18" s="39" t="s">
        <v>1439</v>
      </c>
      <c r="G18" s="39" t="s">
        <v>1440</v>
      </c>
      <c r="H18" s="33"/>
      <c r="I18" s="11"/>
      <c r="J18" s="11"/>
      <c r="K18" s="11"/>
      <c r="L18" s="11"/>
      <c r="M18" s="11"/>
      <c r="N18" s="15" t="str">
        <f t="shared" si="0"/>
        <v/>
      </c>
      <c r="O18" s="33"/>
      <c r="P18" s="33"/>
      <c r="Q18" s="11"/>
      <c r="R18" s="33"/>
      <c r="S18" s="12"/>
      <c r="T18" s="33"/>
      <c r="U18" s="33"/>
    </row>
  </sheetData>
  <sheetProtection sort="0" autoFilter="0"/>
  <autoFilter ref="A1:U1" xr:uid="{00000000-0009-0000-0000-00000B000000}"/>
  <mergeCells count="3">
    <mergeCell ref="A15:A18"/>
    <mergeCell ref="A2:A11"/>
    <mergeCell ref="A12:A14"/>
  </mergeCells>
  <conditionalFormatting sqref="N2:N18">
    <cfRule type="expression" dxfId="9" priority="27">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B00-000000000000}"/>
    <dataValidation allowBlank="1" showInputMessage="1" showErrorMessage="1" promptTitle="Assessment Procedure" prompt="Associated assessment procedure ID from NIST SP 800-53A Rev 4" sqref="C1" xr:uid="{00000000-0002-0000-0B00-000001000000}"/>
    <dataValidation allowBlank="1" showInputMessage="1" showErrorMessage="1" promptTitle="Control ID" prompt="Associated control ID from NIST SP 800-53 Rev 4" sqref="B1" xr:uid="{00000000-0002-0000-0B00-000002000000}"/>
    <dataValidation allowBlank="1" showInputMessage="1" showErrorMessage="1" promptTitle="Control Name" prompt="Associated control name from NIST SP 800-53 Rev 4" sqref="A1" xr:uid="{00000000-0002-0000-0B00-000003000000}"/>
    <dataValidation allowBlank="1" showInputMessage="1" showErrorMessage="1" promptTitle="Examine" prompt="Scoped 'examine' test procedure to validate assessment objective" sqref="E1" xr:uid="{00000000-0002-0000-0B00-000004000000}"/>
    <dataValidation allowBlank="1" showInputMessage="1" showErrorMessage="1" promptTitle="Interview" prompt="Scoped 'interview' test procedure to validate assessment objective" sqref="F1" xr:uid="{00000000-0002-0000-0B00-000005000000}"/>
    <dataValidation allowBlank="1" showInputMessage="1" showErrorMessage="1" promptTitle="Test" prompt="Scoped 'test' test procedure to validate assessment objective" sqref="G1" xr:uid="{00000000-0002-0000-0B00-000006000000}"/>
    <dataValidation allowBlank="1" showInputMessage="1" showErrorMessage="1" promptTitle="Observations and Evidence" prompt="Associated assessment results from applicable test procedure(s), along with associated artifacts" sqref="H1" xr:uid="{00000000-0002-0000-0B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B00-000008000000}"/>
    <dataValidation allowBlank="1" showInputMessage="1" showErrorMessage="1" promptTitle="Assessment Result" prompt="Assessment result based on observations and evidence (Satisfied, Other Than Satisfied)" sqref="J1" xr:uid="{00000000-0002-0000-0B00-000009000000}"/>
    <dataValidation allowBlank="1" showInputMessage="1" showErrorMessage="1" promptTitle="Identified Risk" prompt="Extrapolated finding(s) from observations and evidence" sqref="K1" xr:uid="{00000000-0002-0000-0B00-00000A000000}"/>
    <dataValidation allowBlank="1" showInputMessage="1" showErrorMessage="1" promptTitle="Likelihood Level" prompt="Associated likelihood level for identified risk" sqref="L1" xr:uid="{00000000-0002-0000-0B00-00000B000000}"/>
    <dataValidation allowBlank="1" showInputMessage="1" showErrorMessage="1" promptTitle="Impact Level" prompt="Associated impact level for identified risk" sqref="M1" xr:uid="{00000000-0002-0000-0B00-00000C000000}"/>
    <dataValidation allowBlank="1" showInputMessage="1" showErrorMessage="1" promptTitle="Risk Statement" prompt="Risk statement for identified risk documenting the associated impact" sqref="O1" xr:uid="{00000000-0002-0000-0B00-00000D000000}"/>
    <dataValidation allowBlank="1" showInputMessage="1" showErrorMessage="1" promptTitle="Recommendation for Mitigation" prompt="Associated recommendation to remediate identified risk" sqref="P1" xr:uid="{00000000-0002-0000-0B00-00000E000000}"/>
    <dataValidation allowBlank="1" showInputMessage="1" showErrorMessage="1" promptTitle="Assessor POC" prompt="Associated 3PAO POC who conducted the assessment (Employee Name, Company Name)" sqref="R1" xr:uid="{00000000-0002-0000-0B00-00000F000000}"/>
    <dataValidation allowBlank="1" showInputMessage="1" showErrorMessage="1" promptTitle="Prior Assessment Result" prompt="Associated assessment result if a failure exists for this control from previous year's assessment" sqref="T1" xr:uid="{00000000-0002-0000-0B00-000010000000}"/>
    <dataValidation allowBlank="1" showInputMessage="1" showErrorMessage="1" promptTitle="Prior Risk Exposure Level" prompt="Associated risk exposure level if a failure exists for this control from previous year's assessment" sqref="U1" xr:uid="{00000000-0002-0000-0B00-000011000000}"/>
    <dataValidation allowBlank="1" showInputMessage="1" showErrorMessage="1" promptTitle="SSP Imp. Statement Differential" prompt="Does the SSP implementation detail match the technical implementation? Yes or No" sqref="Q1" xr:uid="{00000000-0002-0000-0B00-000017000000}"/>
    <dataValidation type="list" allowBlank="1" showInputMessage="1" showErrorMessage="1" sqref="Q2:Q1048576" xr:uid="{00000000-0002-0000-0B00-000012000000}">
      <formula1>"Yes,No"</formula1>
    </dataValidation>
    <dataValidation type="list" allowBlank="1" showInputMessage="1" showErrorMessage="1" sqref="I2:I1048576" xr:uid="{00000000-0002-0000-0B00-000013000000}">
      <formula1>"Implemented,Partially Implemented,Planned,Alternative Implementation,Not Applicable"</formula1>
    </dataValidation>
    <dataValidation type="list" allowBlank="1" showInputMessage="1" showErrorMessage="1" sqref="T2:T1048576" xr:uid="{00000000-0002-0000-0B00-000014000000}">
      <formula1>"Satisfied, Other Than Satisfied"</formula1>
    </dataValidation>
    <dataValidation type="list" allowBlank="1" showInputMessage="1" showErrorMessage="1" sqref="J2:J1048576" xr:uid="{00000000-0002-0000-0B00-000015000000}">
      <formula1>"Satisfied,Other Than Satisfied"</formula1>
    </dataValidation>
    <dataValidation type="list" allowBlank="1" showInputMessage="1" showErrorMessage="1" sqref="U2:U1048576 L2:M1048576" xr:uid="{00000000-0002-0000-0B00-000016000000}">
      <formula1>"High,Moderate,Low"</formula1>
    </dataValidation>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U64"/>
  <sheetViews>
    <sheetView topLeftCell="I1" zoomScale="80" zoomScaleNormal="80" zoomScaleSheetLayoutView="87" zoomScalePageLayoutView="90" workbookViewId="0">
      <pane ySplit="1" topLeftCell="A44" activePane="bottomLeft" state="frozen"/>
      <selection activeCell="Q1" sqref="Q1"/>
      <selection pane="bottomLeft" sqref="A1:U1"/>
    </sheetView>
  </sheetViews>
  <sheetFormatPr defaultColWidth="9" defaultRowHeight="13.8" x14ac:dyDescent="0.3"/>
  <cols>
    <col min="1" max="1" width="23.88671875" style="45" customWidth="1"/>
    <col min="2" max="2" width="8.88671875" style="46" customWidth="1"/>
    <col min="3" max="3" width="16.88671875" style="45" customWidth="1"/>
    <col min="4" max="4" width="43.44140625" style="45" customWidth="1"/>
    <col min="5" max="7" width="30.88671875" style="45" customWidth="1"/>
    <col min="8" max="8" width="55.88671875" style="45" customWidth="1"/>
    <col min="9" max="10" width="19.6640625" style="47" customWidth="1"/>
    <col min="11" max="11" width="26.5546875" style="47" customWidth="1"/>
    <col min="12" max="13" width="15.88671875" style="47" customWidth="1"/>
    <col min="14" max="14" width="15.88671875" style="48" customWidth="1"/>
    <col min="15" max="16" width="26.5546875" style="45" customWidth="1"/>
    <col min="17" max="17" width="18.5546875" style="47" customWidth="1"/>
    <col min="18" max="18" width="21" style="45" customWidth="1"/>
    <col min="19" max="19" width="5.44140625" style="49" customWidth="1"/>
    <col min="20" max="20" width="19.44140625" style="45" customWidth="1"/>
    <col min="21" max="21" width="14.44140625" style="45" customWidth="1"/>
    <col min="22" max="24" width="9" style="45"/>
    <col min="25" max="25" width="7.88671875" style="45" customWidth="1"/>
    <col min="26" max="16384" width="9" style="45"/>
  </cols>
  <sheetData>
    <row r="1" spans="1:21" s="43" customFormat="1" ht="41.4" x14ac:dyDescent="0.3">
      <c r="A1" s="155" t="s">
        <v>277</v>
      </c>
      <c r="B1" s="148" t="s">
        <v>298</v>
      </c>
      <c r="C1" s="155" t="s">
        <v>0</v>
      </c>
      <c r="D1" s="155" t="s">
        <v>1</v>
      </c>
      <c r="E1" s="155" t="s">
        <v>10</v>
      </c>
      <c r="F1" s="155" t="s">
        <v>11</v>
      </c>
      <c r="G1" s="155" t="s">
        <v>12</v>
      </c>
      <c r="H1" s="155" t="s">
        <v>2</v>
      </c>
      <c r="I1" s="155" t="s">
        <v>3</v>
      </c>
      <c r="J1" s="155" t="s">
        <v>23</v>
      </c>
      <c r="K1" s="155" t="s">
        <v>28</v>
      </c>
      <c r="L1" s="155" t="s">
        <v>24</v>
      </c>
      <c r="M1" s="155" t="s">
        <v>25</v>
      </c>
      <c r="N1" s="156" t="s">
        <v>26</v>
      </c>
      <c r="O1" s="155" t="s">
        <v>27</v>
      </c>
      <c r="P1" s="155" t="s">
        <v>4</v>
      </c>
      <c r="Q1" s="152" t="s">
        <v>1981</v>
      </c>
      <c r="R1" s="155" t="s">
        <v>5</v>
      </c>
      <c r="S1" s="155"/>
      <c r="T1" s="155" t="s">
        <v>30</v>
      </c>
      <c r="U1" s="155" t="s">
        <v>29</v>
      </c>
    </row>
    <row r="2" spans="1:21" s="23" customFormat="1" ht="138" x14ac:dyDescent="0.3">
      <c r="A2" s="164" t="s">
        <v>177</v>
      </c>
      <c r="B2" s="44" t="s">
        <v>176</v>
      </c>
      <c r="C2" s="44" t="s">
        <v>662</v>
      </c>
      <c r="D2" s="44" t="s">
        <v>1615</v>
      </c>
      <c r="E2" s="8" t="s">
        <v>1616</v>
      </c>
      <c r="F2" s="9"/>
      <c r="G2" s="9"/>
      <c r="H2" s="84"/>
      <c r="I2" s="11"/>
      <c r="J2" s="11"/>
      <c r="K2" s="33"/>
      <c r="L2" s="11"/>
      <c r="M2" s="11"/>
      <c r="N2" s="15" t="str">
        <f>IF(OR(L2="",M2=""),"",
IF(OR(L2="Low",M2="Low"),"Low",
IF(OR(L2="Moderate",M2="Moderate"),"Moderate",
"High")))</f>
        <v/>
      </c>
      <c r="O2" s="33"/>
      <c r="P2" s="33"/>
      <c r="Q2" s="11"/>
      <c r="R2" s="33"/>
      <c r="S2" s="12"/>
      <c r="T2" s="33"/>
      <c r="U2" s="33"/>
    </row>
    <row r="3" spans="1:21" s="23" customFormat="1" ht="55.2" x14ac:dyDescent="0.3">
      <c r="A3" s="165"/>
      <c r="B3" s="44" t="s">
        <v>176</v>
      </c>
      <c r="C3" s="44" t="s">
        <v>663</v>
      </c>
      <c r="D3" s="44" t="s">
        <v>1618</v>
      </c>
      <c r="E3" s="8" t="s">
        <v>1616</v>
      </c>
      <c r="F3" s="9"/>
      <c r="G3" s="9"/>
      <c r="H3" s="84"/>
      <c r="I3" s="11"/>
      <c r="J3" s="11"/>
      <c r="K3" s="33"/>
      <c r="L3" s="11"/>
      <c r="M3" s="11"/>
      <c r="N3" s="15" t="str">
        <f t="shared" ref="N3:N46" si="0">IF(OR(L3="",M3=""),"",
IF(OR(L3="Low",M3="Low"),"Low",
IF(OR(L3="Moderate",M3="Moderate"),"Moderate",
"High")))</f>
        <v/>
      </c>
      <c r="O3" s="33"/>
      <c r="P3" s="33"/>
      <c r="Q3" s="11"/>
      <c r="R3" s="33"/>
      <c r="S3" s="12"/>
      <c r="T3" s="33"/>
      <c r="U3" s="33"/>
    </row>
    <row r="4" spans="1:21" s="23" customFormat="1" ht="69" x14ac:dyDescent="0.3">
      <c r="A4" s="165"/>
      <c r="B4" s="44" t="s">
        <v>176</v>
      </c>
      <c r="C4" s="44" t="s">
        <v>664</v>
      </c>
      <c r="D4" s="44" t="s">
        <v>1619</v>
      </c>
      <c r="E4" s="8" t="s">
        <v>1616</v>
      </c>
      <c r="F4" s="8" t="s">
        <v>1617</v>
      </c>
      <c r="G4" s="9"/>
      <c r="H4" s="84"/>
      <c r="I4" s="11"/>
      <c r="J4" s="11"/>
      <c r="K4" s="33"/>
      <c r="L4" s="11"/>
      <c r="M4" s="11"/>
      <c r="N4" s="15" t="str">
        <f t="shared" si="0"/>
        <v/>
      </c>
      <c r="O4" s="33"/>
      <c r="P4" s="33"/>
      <c r="Q4" s="11"/>
      <c r="R4" s="33"/>
      <c r="S4" s="12"/>
      <c r="T4" s="33"/>
      <c r="U4" s="33"/>
    </row>
    <row r="5" spans="1:21" s="23" customFormat="1" ht="69" x14ac:dyDescent="0.3">
      <c r="A5" s="165"/>
      <c r="B5" s="44" t="s">
        <v>176</v>
      </c>
      <c r="C5" s="44" t="s">
        <v>665</v>
      </c>
      <c r="D5" s="44" t="s">
        <v>1620</v>
      </c>
      <c r="E5" s="8" t="s">
        <v>1616</v>
      </c>
      <c r="F5" s="9"/>
      <c r="G5" s="9"/>
      <c r="H5" s="84"/>
      <c r="I5" s="11"/>
      <c r="J5" s="11"/>
      <c r="K5" s="33"/>
      <c r="L5" s="11"/>
      <c r="M5" s="11"/>
      <c r="N5" s="15" t="str">
        <f t="shared" si="0"/>
        <v/>
      </c>
      <c r="O5" s="33"/>
      <c r="P5" s="33"/>
      <c r="Q5" s="11"/>
      <c r="R5" s="33"/>
      <c r="S5" s="12"/>
      <c r="T5" s="33"/>
      <c r="U5" s="33"/>
    </row>
    <row r="6" spans="1:21" s="23" customFormat="1" ht="41.4" x14ac:dyDescent="0.3">
      <c r="A6" s="165"/>
      <c r="B6" s="44" t="s">
        <v>176</v>
      </c>
      <c r="C6" s="44" t="s">
        <v>666</v>
      </c>
      <c r="D6" s="44" t="s">
        <v>463</v>
      </c>
      <c r="E6" s="8" t="s">
        <v>1616</v>
      </c>
      <c r="F6" s="9"/>
      <c r="G6" s="9"/>
      <c r="H6" s="84"/>
      <c r="I6" s="11"/>
      <c r="J6" s="11"/>
      <c r="K6" s="33"/>
      <c r="L6" s="11"/>
      <c r="M6" s="11"/>
      <c r="N6" s="15" t="str">
        <f t="shared" si="0"/>
        <v/>
      </c>
      <c r="O6" s="33"/>
      <c r="P6" s="33"/>
      <c r="Q6" s="11"/>
      <c r="R6" s="33"/>
      <c r="S6" s="12"/>
      <c r="T6" s="33"/>
      <c r="U6" s="33"/>
    </row>
    <row r="7" spans="1:21" s="23" customFormat="1" ht="69" x14ac:dyDescent="0.3">
      <c r="A7" s="165"/>
      <c r="B7" s="44" t="s">
        <v>176</v>
      </c>
      <c r="C7" s="44" t="s">
        <v>667</v>
      </c>
      <c r="D7" s="44" t="s">
        <v>465</v>
      </c>
      <c r="E7" s="8" t="s">
        <v>1616</v>
      </c>
      <c r="F7" s="8" t="s">
        <v>1617</v>
      </c>
      <c r="G7" s="9"/>
      <c r="H7" s="84"/>
      <c r="I7" s="11"/>
      <c r="J7" s="11"/>
      <c r="K7" s="33"/>
      <c r="L7" s="11"/>
      <c r="M7" s="11"/>
      <c r="N7" s="15" t="str">
        <f t="shared" si="0"/>
        <v/>
      </c>
      <c r="O7" s="33"/>
      <c r="P7" s="33"/>
      <c r="Q7" s="11"/>
      <c r="R7" s="33"/>
      <c r="S7" s="12"/>
      <c r="T7" s="33"/>
      <c r="U7" s="33"/>
    </row>
    <row r="8" spans="1:21" s="23" customFormat="1" ht="41.4" x14ac:dyDescent="0.3">
      <c r="A8" s="165"/>
      <c r="B8" s="44" t="s">
        <v>176</v>
      </c>
      <c r="C8" s="44" t="s">
        <v>668</v>
      </c>
      <c r="D8" s="44" t="s">
        <v>1621</v>
      </c>
      <c r="E8" s="8" t="s">
        <v>1616</v>
      </c>
      <c r="F8" s="9"/>
      <c r="G8" s="9"/>
      <c r="H8" s="84"/>
      <c r="I8" s="11"/>
      <c r="J8" s="11"/>
      <c r="K8" s="33"/>
      <c r="L8" s="11"/>
      <c r="M8" s="11"/>
      <c r="N8" s="15" t="str">
        <f t="shared" si="0"/>
        <v/>
      </c>
      <c r="O8" s="33"/>
      <c r="P8" s="33"/>
      <c r="Q8" s="11"/>
      <c r="R8" s="33"/>
      <c r="S8" s="12"/>
      <c r="T8" s="33"/>
      <c r="U8" s="33"/>
    </row>
    <row r="9" spans="1:21" s="23" customFormat="1" ht="55.2" x14ac:dyDescent="0.3">
      <c r="A9" s="165"/>
      <c r="B9" s="44" t="s">
        <v>176</v>
      </c>
      <c r="C9" s="44" t="s">
        <v>669</v>
      </c>
      <c r="D9" s="44" t="s">
        <v>1622</v>
      </c>
      <c r="E9" s="8" t="s">
        <v>1616</v>
      </c>
      <c r="F9" s="9"/>
      <c r="G9" s="9"/>
      <c r="H9" s="84"/>
      <c r="I9" s="11"/>
      <c r="J9" s="11"/>
      <c r="K9" s="11"/>
      <c r="L9" s="11"/>
      <c r="M9" s="11"/>
      <c r="N9" s="15" t="str">
        <f t="shared" si="0"/>
        <v/>
      </c>
      <c r="O9" s="33"/>
      <c r="P9" s="33"/>
      <c r="Q9" s="11"/>
      <c r="R9" s="33"/>
      <c r="S9" s="12"/>
      <c r="T9" s="33"/>
      <c r="U9" s="11"/>
    </row>
    <row r="10" spans="1:21" s="23" customFormat="1" ht="55.2" x14ac:dyDescent="0.3">
      <c r="A10" s="165"/>
      <c r="B10" s="44" t="s">
        <v>176</v>
      </c>
      <c r="C10" s="44" t="s">
        <v>670</v>
      </c>
      <c r="D10" s="44" t="s">
        <v>1623</v>
      </c>
      <c r="E10" s="8" t="s">
        <v>1616</v>
      </c>
      <c r="F10" s="9"/>
      <c r="G10" s="9"/>
      <c r="H10" s="84"/>
      <c r="I10" s="11"/>
      <c r="J10" s="11"/>
      <c r="K10" s="11"/>
      <c r="L10" s="11"/>
      <c r="M10" s="11"/>
      <c r="N10" s="15" t="str">
        <f t="shared" si="0"/>
        <v/>
      </c>
      <c r="O10" s="33"/>
      <c r="P10" s="33"/>
      <c r="Q10" s="11"/>
      <c r="R10" s="33"/>
      <c r="S10" s="12"/>
      <c r="T10" s="33"/>
      <c r="U10" s="11"/>
    </row>
    <row r="11" spans="1:21" s="23" customFormat="1" ht="55.2" x14ac:dyDescent="0.3">
      <c r="A11" s="166"/>
      <c r="B11" s="44" t="s">
        <v>176</v>
      </c>
      <c r="C11" s="44" t="s">
        <v>671</v>
      </c>
      <c r="D11" s="44" t="s">
        <v>1624</v>
      </c>
      <c r="E11" s="8" t="s">
        <v>1616</v>
      </c>
      <c r="F11" s="9"/>
      <c r="G11" s="9"/>
      <c r="H11" s="84"/>
      <c r="I11" s="11"/>
      <c r="J11" s="11"/>
      <c r="K11" s="11"/>
      <c r="L11" s="11"/>
      <c r="M11" s="11"/>
      <c r="N11" s="15" t="str">
        <f t="shared" si="0"/>
        <v/>
      </c>
      <c r="O11" s="33"/>
      <c r="P11" s="33"/>
      <c r="Q11" s="11"/>
      <c r="R11" s="33"/>
      <c r="S11" s="12"/>
      <c r="T11" s="33"/>
      <c r="U11" s="11"/>
    </row>
    <row r="12" spans="1:21" s="23" customFormat="1" ht="138" x14ac:dyDescent="0.3">
      <c r="A12" s="164" t="s">
        <v>179</v>
      </c>
      <c r="B12" s="44" t="s">
        <v>178</v>
      </c>
      <c r="C12" s="44" t="s">
        <v>672</v>
      </c>
      <c r="D12" s="44" t="s">
        <v>1625</v>
      </c>
      <c r="E12" s="8" t="s">
        <v>1626</v>
      </c>
      <c r="F12" s="8" t="s">
        <v>1627</v>
      </c>
      <c r="G12" s="9"/>
      <c r="H12" s="84"/>
      <c r="I12" s="11"/>
      <c r="J12" s="11"/>
      <c r="K12" s="11"/>
      <c r="L12" s="11"/>
      <c r="M12" s="11"/>
      <c r="N12" s="15" t="str">
        <f t="shared" si="0"/>
        <v/>
      </c>
      <c r="O12" s="33"/>
      <c r="P12" s="33"/>
      <c r="Q12" s="11"/>
      <c r="R12" s="33"/>
      <c r="S12" s="12"/>
      <c r="T12" s="33"/>
      <c r="U12" s="11"/>
    </row>
    <row r="13" spans="1:21" s="23" customFormat="1" ht="96.6" x14ac:dyDescent="0.3">
      <c r="A13" s="165"/>
      <c r="B13" s="44" t="s">
        <v>178</v>
      </c>
      <c r="C13" s="44" t="s">
        <v>673</v>
      </c>
      <c r="D13" s="44" t="s">
        <v>1628</v>
      </c>
      <c r="E13" s="9"/>
      <c r="F13" s="8" t="s">
        <v>1627</v>
      </c>
      <c r="G13" s="8" t="s">
        <v>1629</v>
      </c>
      <c r="H13" s="84"/>
      <c r="I13" s="11"/>
      <c r="J13" s="11"/>
      <c r="K13" s="11"/>
      <c r="L13" s="11"/>
      <c r="M13" s="11"/>
      <c r="N13" s="15" t="str">
        <f t="shared" si="0"/>
        <v/>
      </c>
      <c r="O13" s="33"/>
      <c r="P13" s="33"/>
      <c r="Q13" s="11"/>
      <c r="R13" s="33"/>
      <c r="S13" s="12"/>
      <c r="T13" s="33"/>
      <c r="U13" s="11"/>
    </row>
    <row r="14" spans="1:21" s="23" customFormat="1" ht="138" x14ac:dyDescent="0.3">
      <c r="A14" s="165"/>
      <c r="B14" s="44" t="s">
        <v>178</v>
      </c>
      <c r="C14" s="44" t="s">
        <v>674</v>
      </c>
      <c r="D14" s="44" t="s">
        <v>1630</v>
      </c>
      <c r="E14" s="8" t="s">
        <v>1626</v>
      </c>
      <c r="F14" s="8" t="s">
        <v>1627</v>
      </c>
      <c r="G14" s="9"/>
      <c r="H14" s="84"/>
      <c r="I14" s="11"/>
      <c r="J14" s="11"/>
      <c r="K14" s="11"/>
      <c r="L14" s="11"/>
      <c r="M14" s="11"/>
      <c r="N14" s="15" t="str">
        <f t="shared" si="0"/>
        <v/>
      </c>
      <c r="O14" s="33"/>
      <c r="P14" s="33"/>
      <c r="Q14" s="11"/>
      <c r="R14" s="33"/>
      <c r="S14" s="12"/>
      <c r="T14" s="33"/>
      <c r="U14" s="11"/>
    </row>
    <row r="15" spans="1:21" s="23" customFormat="1" ht="96.6" x14ac:dyDescent="0.3">
      <c r="A15" s="165"/>
      <c r="B15" s="44" t="s">
        <v>178</v>
      </c>
      <c r="C15" s="44" t="s">
        <v>675</v>
      </c>
      <c r="D15" s="44" t="s">
        <v>1631</v>
      </c>
      <c r="E15" s="9"/>
      <c r="F15" s="8" t="s">
        <v>1627</v>
      </c>
      <c r="G15" s="8" t="s">
        <v>1629</v>
      </c>
      <c r="H15" s="84"/>
      <c r="I15" s="11"/>
      <c r="J15" s="11"/>
      <c r="K15" s="11"/>
      <c r="L15" s="11"/>
      <c r="M15" s="11"/>
      <c r="N15" s="15" t="str">
        <f t="shared" si="0"/>
        <v/>
      </c>
      <c r="O15" s="33"/>
      <c r="P15" s="33"/>
      <c r="Q15" s="11"/>
      <c r="R15" s="33"/>
      <c r="S15" s="12"/>
      <c r="T15" s="33"/>
      <c r="U15" s="11"/>
    </row>
    <row r="16" spans="1:21" s="23" customFormat="1" ht="138" x14ac:dyDescent="0.3">
      <c r="A16" s="165"/>
      <c r="B16" s="44" t="s">
        <v>178</v>
      </c>
      <c r="C16" s="44" t="s">
        <v>676</v>
      </c>
      <c r="D16" s="44" t="s">
        <v>1632</v>
      </c>
      <c r="E16" s="8" t="s">
        <v>1626</v>
      </c>
      <c r="F16" s="9"/>
      <c r="G16" s="9"/>
      <c r="H16" s="84"/>
      <c r="I16" s="11"/>
      <c r="J16" s="11"/>
      <c r="K16" s="11"/>
      <c r="L16" s="11"/>
      <c r="M16" s="11"/>
      <c r="N16" s="15" t="str">
        <f t="shared" si="0"/>
        <v/>
      </c>
      <c r="O16" s="33"/>
      <c r="P16" s="33"/>
      <c r="Q16" s="11"/>
      <c r="R16" s="33"/>
      <c r="S16" s="12"/>
      <c r="T16" s="33"/>
      <c r="U16" s="11"/>
    </row>
    <row r="17" spans="1:21" s="23" customFormat="1" ht="96.6" x14ac:dyDescent="0.3">
      <c r="A17" s="165"/>
      <c r="B17" s="44" t="s">
        <v>178</v>
      </c>
      <c r="C17" s="44" t="s">
        <v>677</v>
      </c>
      <c r="D17" s="44" t="s">
        <v>1633</v>
      </c>
      <c r="E17" s="9"/>
      <c r="F17" s="8" t="s">
        <v>1627</v>
      </c>
      <c r="G17" s="8" t="s">
        <v>1629</v>
      </c>
      <c r="H17" s="84"/>
      <c r="I17" s="11"/>
      <c r="J17" s="11"/>
      <c r="K17" s="11"/>
      <c r="L17" s="11"/>
      <c r="M17" s="11"/>
      <c r="N17" s="15" t="str">
        <f t="shared" si="0"/>
        <v/>
      </c>
      <c r="O17" s="33"/>
      <c r="P17" s="33"/>
      <c r="Q17" s="11"/>
      <c r="R17" s="33"/>
      <c r="S17" s="12"/>
      <c r="T17" s="33"/>
      <c r="U17" s="11"/>
    </row>
    <row r="18" spans="1:21" s="23" customFormat="1" ht="96.6" x14ac:dyDescent="0.3">
      <c r="A18" s="166"/>
      <c r="B18" s="44" t="s">
        <v>178</v>
      </c>
      <c r="C18" s="44" t="s">
        <v>678</v>
      </c>
      <c r="D18" s="44" t="s">
        <v>1634</v>
      </c>
      <c r="E18" s="9"/>
      <c r="F18" s="8" t="s">
        <v>1627</v>
      </c>
      <c r="G18" s="8" t="s">
        <v>1629</v>
      </c>
      <c r="H18" s="84"/>
      <c r="I18" s="11"/>
      <c r="J18" s="11"/>
      <c r="K18" s="11"/>
      <c r="L18" s="11"/>
      <c r="M18" s="11"/>
      <c r="N18" s="15" t="str">
        <f t="shared" si="0"/>
        <v/>
      </c>
      <c r="O18" s="33"/>
      <c r="P18" s="33"/>
      <c r="Q18" s="11"/>
      <c r="R18" s="33"/>
      <c r="S18" s="12"/>
      <c r="T18" s="33"/>
      <c r="U18" s="11"/>
    </row>
    <row r="19" spans="1:21" s="23" customFormat="1" ht="220.8" x14ac:dyDescent="0.3">
      <c r="A19" s="164" t="s">
        <v>181</v>
      </c>
      <c r="B19" s="44" t="s">
        <v>180</v>
      </c>
      <c r="C19" s="44" t="s">
        <v>679</v>
      </c>
      <c r="D19" s="44" t="s">
        <v>1635</v>
      </c>
      <c r="E19" s="8" t="s">
        <v>1636</v>
      </c>
      <c r="F19" s="9"/>
      <c r="G19" s="9"/>
      <c r="H19" s="84"/>
      <c r="I19" s="11"/>
      <c r="J19" s="11"/>
      <c r="K19" s="11"/>
      <c r="L19" s="11"/>
      <c r="M19" s="11"/>
      <c r="N19" s="15" t="str">
        <f t="shared" si="0"/>
        <v/>
      </c>
      <c r="O19" s="33"/>
      <c r="P19" s="33"/>
      <c r="Q19" s="11"/>
      <c r="R19" s="33"/>
      <c r="S19" s="12"/>
      <c r="T19" s="33"/>
      <c r="U19" s="11"/>
    </row>
    <row r="20" spans="1:21" s="23" customFormat="1" ht="82.8" x14ac:dyDescent="0.3">
      <c r="A20" s="165"/>
      <c r="B20" s="44" t="s">
        <v>180</v>
      </c>
      <c r="C20" s="44" t="s">
        <v>680</v>
      </c>
      <c r="D20" s="44" t="s">
        <v>1637</v>
      </c>
      <c r="E20" s="9"/>
      <c r="F20" s="8" t="s">
        <v>1638</v>
      </c>
      <c r="G20" s="8" t="s">
        <v>1639</v>
      </c>
      <c r="H20" s="84"/>
      <c r="I20" s="11"/>
      <c r="J20" s="11"/>
      <c r="K20" s="11"/>
      <c r="L20" s="11"/>
      <c r="M20" s="11"/>
      <c r="N20" s="15" t="str">
        <f t="shared" si="0"/>
        <v/>
      </c>
      <c r="O20" s="33"/>
      <c r="P20" s="33"/>
      <c r="Q20" s="11"/>
      <c r="R20" s="33"/>
      <c r="S20" s="12"/>
      <c r="T20" s="33"/>
      <c r="U20" s="11"/>
    </row>
    <row r="21" spans="1:21" s="23" customFormat="1" ht="220.8" x14ac:dyDescent="0.3">
      <c r="A21" s="165"/>
      <c r="B21" s="44" t="s">
        <v>180</v>
      </c>
      <c r="C21" s="44" t="s">
        <v>1640</v>
      </c>
      <c r="D21" s="44" t="s">
        <v>1641</v>
      </c>
      <c r="E21" s="8" t="s">
        <v>1636</v>
      </c>
      <c r="F21" s="9"/>
      <c r="G21" s="9"/>
      <c r="H21" s="84"/>
      <c r="I21" s="11"/>
      <c r="J21" s="11"/>
      <c r="K21" s="11"/>
      <c r="L21" s="11"/>
      <c r="M21" s="11"/>
      <c r="N21" s="15" t="str">
        <f t="shared" si="0"/>
        <v/>
      </c>
      <c r="O21" s="33"/>
      <c r="P21" s="33"/>
      <c r="Q21" s="11"/>
      <c r="R21" s="33"/>
      <c r="S21" s="12"/>
      <c r="T21" s="33"/>
      <c r="U21" s="11"/>
    </row>
    <row r="22" spans="1:21" s="23" customFormat="1" ht="220.8" x14ac:dyDescent="0.3">
      <c r="A22" s="165"/>
      <c r="B22" s="44" t="s">
        <v>180</v>
      </c>
      <c r="C22" s="44" t="s">
        <v>681</v>
      </c>
      <c r="D22" s="44" t="s">
        <v>1642</v>
      </c>
      <c r="E22" s="8" t="s">
        <v>1636</v>
      </c>
      <c r="F22" s="9"/>
      <c r="G22" s="9"/>
      <c r="H22" s="84"/>
      <c r="I22" s="11"/>
      <c r="J22" s="11"/>
      <c r="K22" s="11"/>
      <c r="L22" s="11"/>
      <c r="M22" s="11"/>
      <c r="N22" s="15" t="str">
        <f t="shared" si="0"/>
        <v/>
      </c>
      <c r="O22" s="33"/>
      <c r="P22" s="33"/>
      <c r="Q22" s="11"/>
      <c r="R22" s="33"/>
      <c r="S22" s="12"/>
      <c r="T22" s="33"/>
      <c r="U22" s="11"/>
    </row>
    <row r="23" spans="1:21" s="23" customFormat="1" ht="82.8" x14ac:dyDescent="0.3">
      <c r="A23" s="165"/>
      <c r="B23" s="44" t="s">
        <v>180</v>
      </c>
      <c r="C23" s="44" t="s">
        <v>682</v>
      </c>
      <c r="D23" s="44" t="s">
        <v>1643</v>
      </c>
      <c r="E23" s="9"/>
      <c r="F23" s="8" t="s">
        <v>1638</v>
      </c>
      <c r="G23" s="8" t="s">
        <v>1639</v>
      </c>
      <c r="H23" s="84"/>
      <c r="I23" s="11"/>
      <c r="J23" s="11"/>
      <c r="K23" s="11"/>
      <c r="L23" s="11"/>
      <c r="M23" s="11"/>
      <c r="N23" s="15" t="str">
        <f t="shared" si="0"/>
        <v/>
      </c>
      <c r="O23" s="33"/>
      <c r="P23" s="33"/>
      <c r="Q23" s="11"/>
      <c r="R23" s="33"/>
      <c r="S23" s="12"/>
      <c r="T23" s="33"/>
      <c r="U23" s="11"/>
    </row>
    <row r="24" spans="1:21" s="23" customFormat="1" ht="220.8" x14ac:dyDescent="0.3">
      <c r="A24" s="165"/>
      <c r="B24" s="44" t="s">
        <v>180</v>
      </c>
      <c r="C24" s="44" t="s">
        <v>683</v>
      </c>
      <c r="D24" s="44" t="s">
        <v>1644</v>
      </c>
      <c r="E24" s="8" t="s">
        <v>1636</v>
      </c>
      <c r="F24" s="9"/>
      <c r="G24" s="9"/>
      <c r="H24" s="84"/>
      <c r="I24" s="11"/>
      <c r="J24" s="11"/>
      <c r="K24" s="11"/>
      <c r="L24" s="11"/>
      <c r="M24" s="11"/>
      <c r="N24" s="15" t="str">
        <f t="shared" si="0"/>
        <v/>
      </c>
      <c r="O24" s="33"/>
      <c r="P24" s="33"/>
      <c r="Q24" s="11"/>
      <c r="R24" s="33"/>
      <c r="S24" s="12"/>
      <c r="T24" s="33"/>
      <c r="U24" s="11"/>
    </row>
    <row r="25" spans="1:21" s="23" customFormat="1" ht="82.8" x14ac:dyDescent="0.3">
      <c r="A25" s="165"/>
      <c r="B25" s="44" t="s">
        <v>180</v>
      </c>
      <c r="C25" s="44" t="s">
        <v>684</v>
      </c>
      <c r="D25" s="44" t="s">
        <v>1645</v>
      </c>
      <c r="E25" s="9"/>
      <c r="F25" s="8" t="s">
        <v>1638</v>
      </c>
      <c r="G25" s="8" t="s">
        <v>1639</v>
      </c>
      <c r="H25" s="84"/>
      <c r="I25" s="11"/>
      <c r="J25" s="11"/>
      <c r="K25" s="11"/>
      <c r="L25" s="11"/>
      <c r="M25" s="11"/>
      <c r="N25" s="15" t="str">
        <f t="shared" si="0"/>
        <v/>
      </c>
      <c r="O25" s="33"/>
      <c r="P25" s="33"/>
      <c r="Q25" s="11"/>
      <c r="R25" s="33"/>
      <c r="S25" s="12"/>
      <c r="T25" s="33"/>
      <c r="U25" s="11"/>
    </row>
    <row r="26" spans="1:21" s="23" customFormat="1" ht="220.8" x14ac:dyDescent="0.3">
      <c r="A26" s="165"/>
      <c r="B26" s="44" t="s">
        <v>180</v>
      </c>
      <c r="C26" s="44" t="s">
        <v>685</v>
      </c>
      <c r="D26" s="44" t="s">
        <v>1887</v>
      </c>
      <c r="E26" s="8" t="s">
        <v>1636</v>
      </c>
      <c r="F26" s="9"/>
      <c r="G26" s="9"/>
      <c r="H26" s="84"/>
      <c r="I26" s="11"/>
      <c r="J26" s="11"/>
      <c r="K26" s="11"/>
      <c r="L26" s="11"/>
      <c r="M26" s="11"/>
      <c r="N26" s="15" t="str">
        <f t="shared" si="0"/>
        <v/>
      </c>
      <c r="O26" s="33"/>
      <c r="P26" s="33"/>
      <c r="Q26" s="11"/>
      <c r="R26" s="33"/>
      <c r="S26" s="12"/>
      <c r="T26" s="33"/>
      <c r="U26" s="11"/>
    </row>
    <row r="27" spans="1:21" s="23" customFormat="1" ht="82.8" x14ac:dyDescent="0.3">
      <c r="A27" s="165"/>
      <c r="B27" s="44" t="s">
        <v>180</v>
      </c>
      <c r="C27" s="44" t="s">
        <v>686</v>
      </c>
      <c r="D27" s="44" t="s">
        <v>1888</v>
      </c>
      <c r="E27" s="9"/>
      <c r="F27" s="8" t="s">
        <v>1638</v>
      </c>
      <c r="G27" s="8" t="s">
        <v>1639</v>
      </c>
      <c r="H27" s="84"/>
      <c r="I27" s="11"/>
      <c r="J27" s="11"/>
      <c r="K27" s="11"/>
      <c r="L27" s="11"/>
      <c r="M27" s="11"/>
      <c r="N27" s="15" t="str">
        <f t="shared" si="0"/>
        <v/>
      </c>
      <c r="O27" s="33"/>
      <c r="P27" s="33"/>
      <c r="Q27" s="11"/>
      <c r="R27" s="33"/>
      <c r="S27" s="12"/>
      <c r="T27" s="33"/>
      <c r="U27" s="11"/>
    </row>
    <row r="28" spans="1:21" s="23" customFormat="1" ht="82.8" x14ac:dyDescent="0.3">
      <c r="A28" s="165"/>
      <c r="B28" s="44" t="s">
        <v>180</v>
      </c>
      <c r="C28" s="44" t="s">
        <v>687</v>
      </c>
      <c r="D28" s="44" t="s">
        <v>1646</v>
      </c>
      <c r="E28" s="9"/>
      <c r="F28" s="8" t="s">
        <v>1638</v>
      </c>
      <c r="G28" s="8" t="s">
        <v>1639</v>
      </c>
      <c r="H28" s="84"/>
      <c r="I28" s="11"/>
      <c r="J28" s="11"/>
      <c r="K28" s="11"/>
      <c r="L28" s="11"/>
      <c r="M28" s="11"/>
      <c r="N28" s="15" t="str">
        <f t="shared" si="0"/>
        <v/>
      </c>
      <c r="O28" s="33"/>
      <c r="P28" s="33"/>
      <c r="Q28" s="11"/>
      <c r="R28" s="33"/>
      <c r="S28" s="12"/>
      <c r="T28" s="33"/>
      <c r="U28" s="11"/>
    </row>
    <row r="29" spans="1:21" s="23" customFormat="1" ht="82.8" x14ac:dyDescent="0.3">
      <c r="A29" s="165"/>
      <c r="B29" s="44" t="s">
        <v>180</v>
      </c>
      <c r="C29" s="44" t="s">
        <v>688</v>
      </c>
      <c r="D29" s="44" t="s">
        <v>1647</v>
      </c>
      <c r="E29" s="9"/>
      <c r="F29" s="8" t="s">
        <v>1638</v>
      </c>
      <c r="G29" s="8" t="s">
        <v>1639</v>
      </c>
      <c r="H29" s="84"/>
      <c r="I29" s="11"/>
      <c r="J29" s="11"/>
      <c r="K29" s="11"/>
      <c r="L29" s="11"/>
      <c r="M29" s="11"/>
      <c r="N29" s="15" t="str">
        <f t="shared" si="0"/>
        <v/>
      </c>
      <c r="O29" s="33"/>
      <c r="P29" s="33"/>
      <c r="Q29" s="11"/>
      <c r="R29" s="33"/>
      <c r="S29" s="12"/>
      <c r="T29" s="33"/>
      <c r="U29" s="11"/>
    </row>
    <row r="30" spans="1:21" s="23" customFormat="1" ht="82.8" x14ac:dyDescent="0.3">
      <c r="A30" s="165"/>
      <c r="B30" s="44" t="s">
        <v>180</v>
      </c>
      <c r="C30" s="44" t="s">
        <v>689</v>
      </c>
      <c r="D30" s="44" t="s">
        <v>1648</v>
      </c>
      <c r="E30" s="9"/>
      <c r="F30" s="8" t="s">
        <v>1638</v>
      </c>
      <c r="G30" s="8" t="s">
        <v>1639</v>
      </c>
      <c r="H30" s="84"/>
      <c r="I30" s="11"/>
      <c r="J30" s="11"/>
      <c r="K30" s="11"/>
      <c r="L30" s="11"/>
      <c r="M30" s="11"/>
      <c r="N30" s="15" t="str">
        <f t="shared" si="0"/>
        <v/>
      </c>
      <c r="O30" s="33"/>
      <c r="P30" s="33"/>
      <c r="Q30" s="11"/>
      <c r="R30" s="33"/>
      <c r="S30" s="12"/>
      <c r="T30" s="33"/>
      <c r="U30" s="11"/>
    </row>
    <row r="31" spans="1:21" s="23" customFormat="1" ht="220.8" x14ac:dyDescent="0.3">
      <c r="A31" s="165"/>
      <c r="B31" s="44" t="s">
        <v>180</v>
      </c>
      <c r="C31" s="44" t="s">
        <v>690</v>
      </c>
      <c r="D31" s="44" t="s">
        <v>1649</v>
      </c>
      <c r="E31" s="8" t="s">
        <v>1636</v>
      </c>
      <c r="F31" s="9"/>
      <c r="G31" s="9"/>
      <c r="H31" s="84"/>
      <c r="I31" s="11"/>
      <c r="J31" s="11"/>
      <c r="K31" s="11"/>
      <c r="L31" s="11"/>
      <c r="M31" s="11"/>
      <c r="N31" s="15" t="str">
        <f t="shared" si="0"/>
        <v/>
      </c>
      <c r="O31" s="33"/>
      <c r="P31" s="33"/>
      <c r="Q31" s="11"/>
      <c r="R31" s="33"/>
      <c r="S31" s="12"/>
      <c r="T31" s="33"/>
      <c r="U31" s="11"/>
    </row>
    <row r="32" spans="1:21" s="23" customFormat="1" ht="220.8" x14ac:dyDescent="0.3">
      <c r="A32" s="165"/>
      <c r="B32" s="44" t="s">
        <v>180</v>
      </c>
      <c r="C32" s="44" t="s">
        <v>691</v>
      </c>
      <c r="D32" s="44" t="s">
        <v>1650</v>
      </c>
      <c r="E32" s="8" t="s">
        <v>1636</v>
      </c>
      <c r="F32" s="9"/>
      <c r="G32" s="9"/>
      <c r="H32" s="84"/>
      <c r="I32" s="11"/>
      <c r="J32" s="11"/>
      <c r="K32" s="11"/>
      <c r="L32" s="11"/>
      <c r="M32" s="11"/>
      <c r="N32" s="15" t="str">
        <f t="shared" si="0"/>
        <v/>
      </c>
      <c r="O32" s="33"/>
      <c r="P32" s="33"/>
      <c r="Q32" s="11"/>
      <c r="R32" s="33"/>
      <c r="S32" s="12"/>
      <c r="T32" s="33"/>
      <c r="U32" s="11"/>
    </row>
    <row r="33" spans="1:21" s="23" customFormat="1" ht="82.8" x14ac:dyDescent="0.3">
      <c r="A33" s="165"/>
      <c r="B33" s="44" t="s">
        <v>180</v>
      </c>
      <c r="C33" s="44" t="s">
        <v>692</v>
      </c>
      <c r="D33" s="44" t="s">
        <v>1651</v>
      </c>
      <c r="E33" s="9"/>
      <c r="F33" s="8" t="s">
        <v>1638</v>
      </c>
      <c r="G33" s="8" t="s">
        <v>1639</v>
      </c>
      <c r="H33" s="84"/>
      <c r="I33" s="11"/>
      <c r="J33" s="11"/>
      <c r="K33" s="11"/>
      <c r="L33" s="11"/>
      <c r="M33" s="11"/>
      <c r="N33" s="15" t="str">
        <f t="shared" si="0"/>
        <v/>
      </c>
      <c r="O33" s="33"/>
      <c r="P33" s="33"/>
      <c r="Q33" s="11"/>
      <c r="R33" s="33"/>
      <c r="S33" s="12"/>
      <c r="T33" s="33"/>
      <c r="U33" s="11"/>
    </row>
    <row r="34" spans="1:21" s="23" customFormat="1" ht="220.8" x14ac:dyDescent="0.3">
      <c r="A34" s="165"/>
      <c r="B34" s="44" t="s">
        <v>180</v>
      </c>
      <c r="C34" s="44" t="s">
        <v>693</v>
      </c>
      <c r="D34" s="44" t="s">
        <v>1652</v>
      </c>
      <c r="E34" s="8" t="s">
        <v>1636</v>
      </c>
      <c r="F34" s="9"/>
      <c r="G34" s="9"/>
      <c r="H34" s="84"/>
      <c r="I34" s="11"/>
      <c r="J34" s="11"/>
      <c r="K34" s="11"/>
      <c r="L34" s="11"/>
      <c r="M34" s="11"/>
      <c r="N34" s="15" t="str">
        <f t="shared" si="0"/>
        <v/>
      </c>
      <c r="O34" s="33"/>
      <c r="P34" s="33"/>
      <c r="Q34" s="11"/>
      <c r="R34" s="33"/>
      <c r="S34" s="12"/>
      <c r="T34" s="33"/>
      <c r="U34" s="11"/>
    </row>
    <row r="35" spans="1:21" s="23" customFormat="1" ht="82.8" x14ac:dyDescent="0.3">
      <c r="A35" s="166"/>
      <c r="B35" s="44" t="s">
        <v>180</v>
      </c>
      <c r="C35" s="44" t="s">
        <v>694</v>
      </c>
      <c r="D35" s="44" t="s">
        <v>1889</v>
      </c>
      <c r="E35" s="9"/>
      <c r="F35" s="8" t="s">
        <v>1638</v>
      </c>
      <c r="G35" s="8" t="s">
        <v>1639</v>
      </c>
      <c r="H35" s="84"/>
      <c r="I35" s="11"/>
      <c r="J35" s="11"/>
      <c r="K35" s="11"/>
      <c r="L35" s="11"/>
      <c r="M35" s="11"/>
      <c r="N35" s="15" t="str">
        <f t="shared" si="0"/>
        <v/>
      </c>
      <c r="O35" s="33"/>
      <c r="P35" s="33"/>
      <c r="Q35" s="11"/>
      <c r="R35" s="33"/>
      <c r="S35" s="12"/>
      <c r="T35" s="33"/>
      <c r="U35" s="11"/>
    </row>
    <row r="36" spans="1:21" s="23" customFormat="1" ht="96.6" x14ac:dyDescent="0.3">
      <c r="A36" s="164" t="s">
        <v>183</v>
      </c>
      <c r="B36" s="44" t="s">
        <v>182</v>
      </c>
      <c r="C36" s="44" t="s">
        <v>695</v>
      </c>
      <c r="D36" s="44" t="s">
        <v>1653</v>
      </c>
      <c r="E36" s="9"/>
      <c r="F36" s="8" t="s">
        <v>1655</v>
      </c>
      <c r="G36" s="8" t="s">
        <v>1656</v>
      </c>
      <c r="H36" s="84"/>
      <c r="I36" s="11"/>
      <c r="J36" s="11"/>
      <c r="K36" s="11"/>
      <c r="L36" s="11"/>
      <c r="M36" s="11"/>
      <c r="N36" s="15" t="str">
        <f t="shared" si="0"/>
        <v/>
      </c>
      <c r="O36" s="33"/>
      <c r="P36" s="33"/>
      <c r="Q36" s="11"/>
      <c r="R36" s="33"/>
      <c r="S36" s="12"/>
      <c r="T36" s="33"/>
      <c r="U36" s="11"/>
    </row>
    <row r="37" spans="1:21" s="23" customFormat="1" ht="110.4" x14ac:dyDescent="0.3">
      <c r="A37" s="165"/>
      <c r="B37" s="44" t="s">
        <v>182</v>
      </c>
      <c r="C37" s="44" t="s">
        <v>696</v>
      </c>
      <c r="D37" s="44" t="s">
        <v>1657</v>
      </c>
      <c r="E37" s="44" t="s">
        <v>1654</v>
      </c>
      <c r="F37" s="9"/>
      <c r="G37" s="9"/>
      <c r="H37" s="84"/>
      <c r="I37" s="11"/>
      <c r="J37" s="11"/>
      <c r="K37" s="11"/>
      <c r="L37" s="11"/>
      <c r="M37" s="11"/>
      <c r="N37" s="15" t="str">
        <f t="shared" si="0"/>
        <v/>
      </c>
      <c r="O37" s="33"/>
      <c r="P37" s="33"/>
      <c r="Q37" s="11"/>
      <c r="R37" s="33"/>
      <c r="S37" s="12"/>
      <c r="T37" s="33"/>
      <c r="U37" s="11"/>
    </row>
    <row r="38" spans="1:21" s="23" customFormat="1" ht="110.4" x14ac:dyDescent="0.3">
      <c r="A38" s="165"/>
      <c r="B38" s="44" t="s">
        <v>182</v>
      </c>
      <c r="C38" s="44" t="s">
        <v>697</v>
      </c>
      <c r="D38" s="44" t="s">
        <v>1658</v>
      </c>
      <c r="E38" s="44" t="s">
        <v>1654</v>
      </c>
      <c r="F38" s="9"/>
      <c r="G38" s="9"/>
      <c r="H38" s="84"/>
      <c r="I38" s="11"/>
      <c r="J38" s="11"/>
      <c r="K38" s="11"/>
      <c r="L38" s="11"/>
      <c r="M38" s="11"/>
      <c r="N38" s="15" t="str">
        <f t="shared" si="0"/>
        <v/>
      </c>
      <c r="O38" s="33"/>
      <c r="P38" s="33"/>
      <c r="Q38" s="11"/>
      <c r="R38" s="33"/>
      <c r="S38" s="12"/>
      <c r="T38" s="33"/>
      <c r="U38" s="11"/>
    </row>
    <row r="39" spans="1:21" s="23" customFormat="1" ht="96.6" x14ac:dyDescent="0.3">
      <c r="A39" s="165"/>
      <c r="B39" s="44" t="s">
        <v>182</v>
      </c>
      <c r="C39" s="44" t="s">
        <v>698</v>
      </c>
      <c r="D39" s="44" t="s">
        <v>1659</v>
      </c>
      <c r="E39" s="9"/>
      <c r="F39" s="8" t="s">
        <v>1655</v>
      </c>
      <c r="G39" s="8" t="s">
        <v>1656</v>
      </c>
      <c r="H39" s="84"/>
      <c r="I39" s="11"/>
      <c r="J39" s="11"/>
      <c r="K39" s="11"/>
      <c r="L39" s="11"/>
      <c r="M39" s="11"/>
      <c r="N39" s="15" t="str">
        <f t="shared" si="0"/>
        <v/>
      </c>
      <c r="O39" s="33"/>
      <c r="P39" s="33"/>
      <c r="Q39" s="11"/>
      <c r="R39" s="33"/>
      <c r="S39" s="12"/>
      <c r="T39" s="33"/>
      <c r="U39" s="11"/>
    </row>
    <row r="40" spans="1:21" s="23" customFormat="1" ht="110.4" x14ac:dyDescent="0.3">
      <c r="A40" s="166"/>
      <c r="B40" s="44" t="s">
        <v>182</v>
      </c>
      <c r="C40" s="44" t="s">
        <v>699</v>
      </c>
      <c r="D40" s="44" t="s">
        <v>1660</v>
      </c>
      <c r="E40" s="44" t="s">
        <v>1654</v>
      </c>
      <c r="F40" s="8" t="s">
        <v>1655</v>
      </c>
      <c r="G40" s="9"/>
      <c r="H40" s="84"/>
      <c r="I40" s="11"/>
      <c r="J40" s="11"/>
      <c r="K40" s="11"/>
      <c r="L40" s="11"/>
      <c r="M40" s="11"/>
      <c r="N40" s="15" t="str">
        <f t="shared" si="0"/>
        <v/>
      </c>
      <c r="O40" s="33"/>
      <c r="P40" s="33"/>
      <c r="Q40" s="11"/>
      <c r="R40" s="33"/>
      <c r="S40" s="12"/>
      <c r="T40" s="33"/>
      <c r="U40" s="11"/>
    </row>
    <row r="41" spans="1:21" s="23" customFormat="1" ht="96.6" x14ac:dyDescent="0.3">
      <c r="A41" s="164" t="s">
        <v>185</v>
      </c>
      <c r="B41" s="44" t="s">
        <v>184</v>
      </c>
      <c r="C41" s="44" t="s">
        <v>700</v>
      </c>
      <c r="D41" s="44" t="s">
        <v>1661</v>
      </c>
      <c r="E41" s="44" t="s">
        <v>1662</v>
      </c>
      <c r="F41" s="9"/>
      <c r="G41" s="9"/>
      <c r="H41" s="84"/>
      <c r="I41" s="11"/>
      <c r="J41" s="11"/>
      <c r="K41" s="11"/>
      <c r="L41" s="11"/>
      <c r="M41" s="11"/>
      <c r="N41" s="15" t="str">
        <f t="shared" si="0"/>
        <v/>
      </c>
      <c r="O41" s="33"/>
      <c r="P41" s="33"/>
      <c r="Q41" s="11"/>
      <c r="R41" s="33"/>
      <c r="S41" s="12"/>
      <c r="T41" s="33"/>
      <c r="U41" s="11"/>
    </row>
    <row r="42" spans="1:21" s="23" customFormat="1" ht="82.8" x14ac:dyDescent="0.3">
      <c r="A42" s="165"/>
      <c r="B42" s="44" t="s">
        <v>184</v>
      </c>
      <c r="C42" s="44" t="s">
        <v>701</v>
      </c>
      <c r="D42" s="44" t="s">
        <v>1663</v>
      </c>
      <c r="E42" s="9"/>
      <c r="F42" s="8" t="s">
        <v>1664</v>
      </c>
      <c r="G42" s="8" t="s">
        <v>1665</v>
      </c>
      <c r="H42" s="84"/>
      <c r="I42" s="11"/>
      <c r="J42" s="11"/>
      <c r="K42" s="11"/>
      <c r="L42" s="11"/>
      <c r="M42" s="11"/>
      <c r="N42" s="15" t="str">
        <f t="shared" si="0"/>
        <v/>
      </c>
      <c r="O42" s="33"/>
      <c r="P42" s="33"/>
      <c r="Q42" s="11"/>
      <c r="R42" s="33"/>
      <c r="S42" s="12"/>
      <c r="T42" s="33"/>
      <c r="U42" s="11"/>
    </row>
    <row r="43" spans="1:21" s="23" customFormat="1" ht="96.6" x14ac:dyDescent="0.3">
      <c r="A43" s="165"/>
      <c r="B43" s="44" t="s">
        <v>184</v>
      </c>
      <c r="C43" s="44" t="s">
        <v>702</v>
      </c>
      <c r="D43" s="44" t="s">
        <v>1666</v>
      </c>
      <c r="E43" s="44" t="s">
        <v>1662</v>
      </c>
      <c r="F43" s="9"/>
      <c r="G43" s="9"/>
      <c r="H43" s="84"/>
      <c r="I43" s="11"/>
      <c r="J43" s="11"/>
      <c r="K43" s="11"/>
      <c r="L43" s="11"/>
      <c r="M43" s="11"/>
      <c r="N43" s="15" t="str">
        <f t="shared" si="0"/>
        <v/>
      </c>
      <c r="O43" s="33"/>
      <c r="P43" s="33"/>
      <c r="Q43" s="11"/>
      <c r="R43" s="33"/>
      <c r="S43" s="12"/>
      <c r="T43" s="33"/>
      <c r="U43" s="11"/>
    </row>
    <row r="44" spans="1:21" s="23" customFormat="1" ht="82.8" x14ac:dyDescent="0.3">
      <c r="A44" s="166"/>
      <c r="B44" s="44" t="s">
        <v>184</v>
      </c>
      <c r="C44" s="44" t="s">
        <v>703</v>
      </c>
      <c r="D44" s="44" t="s">
        <v>1667</v>
      </c>
      <c r="E44" s="9"/>
      <c r="F44" s="8" t="s">
        <v>1664</v>
      </c>
      <c r="G44" s="8" t="s">
        <v>1665</v>
      </c>
      <c r="H44" s="84"/>
      <c r="I44" s="11"/>
      <c r="J44" s="11"/>
      <c r="K44" s="11"/>
      <c r="L44" s="11"/>
      <c r="M44" s="11"/>
      <c r="N44" s="15" t="str">
        <f t="shared" si="0"/>
        <v/>
      </c>
      <c r="O44" s="33"/>
      <c r="P44" s="33"/>
      <c r="Q44" s="11"/>
      <c r="R44" s="33"/>
      <c r="S44" s="12"/>
      <c r="T44" s="33"/>
      <c r="U44" s="11"/>
    </row>
    <row r="45" spans="1:21" s="23" customFormat="1" ht="138" x14ac:dyDescent="0.3">
      <c r="A45" s="164" t="s">
        <v>187</v>
      </c>
      <c r="B45" s="44" t="s">
        <v>186</v>
      </c>
      <c r="C45" s="44" t="s">
        <v>704</v>
      </c>
      <c r="D45" s="44" t="s">
        <v>1668</v>
      </c>
      <c r="E45" s="8" t="s">
        <v>1669</v>
      </c>
      <c r="F45" s="8" t="s">
        <v>1670</v>
      </c>
      <c r="G45" s="8" t="s">
        <v>1671</v>
      </c>
      <c r="H45" s="84"/>
      <c r="I45" s="11"/>
      <c r="J45" s="11"/>
      <c r="K45" s="11"/>
      <c r="L45" s="11"/>
      <c r="M45" s="11"/>
      <c r="N45" s="15" t="str">
        <f t="shared" si="0"/>
        <v/>
      </c>
      <c r="O45" s="33"/>
      <c r="P45" s="33"/>
      <c r="Q45" s="11"/>
      <c r="R45" s="33"/>
      <c r="S45" s="12"/>
      <c r="T45" s="33"/>
      <c r="U45" s="11"/>
    </row>
    <row r="46" spans="1:21" s="23" customFormat="1" ht="138" x14ac:dyDescent="0.3">
      <c r="A46" s="166"/>
      <c r="B46" s="44" t="s">
        <v>186</v>
      </c>
      <c r="C46" s="44" t="s">
        <v>705</v>
      </c>
      <c r="D46" s="44" t="s">
        <v>1672</v>
      </c>
      <c r="E46" s="8" t="s">
        <v>1669</v>
      </c>
      <c r="F46" s="8" t="s">
        <v>1670</v>
      </c>
      <c r="G46" s="8" t="s">
        <v>1671</v>
      </c>
      <c r="H46" s="84"/>
      <c r="I46" s="11"/>
      <c r="J46" s="11"/>
      <c r="K46" s="11"/>
      <c r="L46" s="11"/>
      <c r="M46" s="11"/>
      <c r="N46" s="15" t="str">
        <f t="shared" si="0"/>
        <v/>
      </c>
      <c r="O46" s="33"/>
      <c r="P46" s="33"/>
      <c r="Q46" s="11"/>
      <c r="R46" s="33"/>
      <c r="S46" s="12"/>
      <c r="T46" s="33"/>
      <c r="U46" s="11"/>
    </row>
    <row r="47" spans="1:21" s="23" customFormat="1" ht="138" x14ac:dyDescent="0.3">
      <c r="A47" s="183" t="s">
        <v>189</v>
      </c>
      <c r="B47" s="44" t="s">
        <v>188</v>
      </c>
      <c r="C47" s="44" t="s">
        <v>706</v>
      </c>
      <c r="D47" s="44" t="s">
        <v>1673</v>
      </c>
      <c r="E47" s="8" t="s">
        <v>1674</v>
      </c>
      <c r="F47" s="9"/>
      <c r="G47" s="9"/>
      <c r="H47" s="84"/>
      <c r="I47" s="11"/>
      <c r="J47" s="11"/>
      <c r="K47" s="11"/>
      <c r="L47" s="11"/>
      <c r="M47" s="11"/>
      <c r="N47" s="15" t="str">
        <f t="shared" ref="N47:N64" si="1">IF(OR(L47="",M47=""),"",
IF(OR(L47="Low",M47="Low"),"Low",
IF(OR(L47="Moderate",M47="Moderate"),"Moderate",
"High")))</f>
        <v/>
      </c>
      <c r="O47" s="33"/>
      <c r="P47" s="33"/>
      <c r="Q47" s="11"/>
      <c r="R47" s="33"/>
      <c r="S47" s="12"/>
      <c r="T47" s="33"/>
      <c r="U47" s="11"/>
    </row>
    <row r="48" spans="1:21" s="23" customFormat="1" ht="138" x14ac:dyDescent="0.3">
      <c r="A48" s="183"/>
      <c r="B48" s="44" t="s">
        <v>188</v>
      </c>
      <c r="C48" s="44" t="s">
        <v>707</v>
      </c>
      <c r="D48" s="44" t="s">
        <v>1675</v>
      </c>
      <c r="E48" s="8" t="s">
        <v>1674</v>
      </c>
      <c r="F48" s="9"/>
      <c r="G48" s="9"/>
      <c r="H48" s="84"/>
      <c r="I48" s="11"/>
      <c r="J48" s="11"/>
      <c r="K48" s="11"/>
      <c r="L48" s="11"/>
      <c r="M48" s="11"/>
      <c r="N48" s="15" t="str">
        <f t="shared" si="1"/>
        <v/>
      </c>
      <c r="O48" s="33"/>
      <c r="P48" s="33"/>
      <c r="Q48" s="11"/>
      <c r="R48" s="33"/>
      <c r="S48" s="12"/>
      <c r="T48" s="33"/>
      <c r="U48" s="11"/>
    </row>
    <row r="49" spans="1:21" s="23" customFormat="1" ht="69" x14ac:dyDescent="0.3">
      <c r="A49" s="183"/>
      <c r="B49" s="44" t="s">
        <v>188</v>
      </c>
      <c r="C49" s="44" t="s">
        <v>708</v>
      </c>
      <c r="D49" s="44" t="s">
        <v>1676</v>
      </c>
      <c r="E49" s="9"/>
      <c r="F49" s="8" t="s">
        <v>1677</v>
      </c>
      <c r="G49" s="8" t="s">
        <v>709</v>
      </c>
      <c r="H49" s="84"/>
      <c r="I49" s="11"/>
      <c r="J49" s="11"/>
      <c r="K49" s="11"/>
      <c r="L49" s="11"/>
      <c r="M49" s="11"/>
      <c r="N49" s="15" t="str">
        <f t="shared" si="1"/>
        <v/>
      </c>
      <c r="O49" s="33"/>
      <c r="P49" s="33"/>
      <c r="Q49" s="11"/>
      <c r="R49" s="33"/>
      <c r="S49" s="12"/>
      <c r="T49" s="33"/>
      <c r="U49" s="11"/>
    </row>
    <row r="50" spans="1:21" s="23" customFormat="1" ht="69" x14ac:dyDescent="0.3">
      <c r="A50" s="183"/>
      <c r="B50" s="44" t="s">
        <v>188</v>
      </c>
      <c r="C50" s="44" t="s">
        <v>710</v>
      </c>
      <c r="D50" s="44" t="s">
        <v>1678</v>
      </c>
      <c r="E50" s="9"/>
      <c r="F50" s="8" t="s">
        <v>1677</v>
      </c>
      <c r="G50" s="8" t="s">
        <v>709</v>
      </c>
      <c r="H50" s="84"/>
      <c r="I50" s="11"/>
      <c r="J50" s="11"/>
      <c r="K50" s="11"/>
      <c r="L50" s="11"/>
      <c r="M50" s="11"/>
      <c r="N50" s="15" t="str">
        <f t="shared" si="1"/>
        <v/>
      </c>
      <c r="O50" s="33"/>
      <c r="P50" s="33"/>
      <c r="Q50" s="11"/>
      <c r="R50" s="33"/>
      <c r="S50" s="12"/>
      <c r="T50" s="33"/>
      <c r="U50" s="11"/>
    </row>
    <row r="51" spans="1:21" s="23" customFormat="1" ht="138" x14ac:dyDescent="0.3">
      <c r="A51" s="183"/>
      <c r="B51" s="44" t="s">
        <v>188</v>
      </c>
      <c r="C51" s="44" t="s">
        <v>711</v>
      </c>
      <c r="D51" s="44" t="s">
        <v>1679</v>
      </c>
      <c r="E51" s="8" t="s">
        <v>1674</v>
      </c>
      <c r="F51" s="9"/>
      <c r="G51" s="9"/>
      <c r="H51" s="84"/>
      <c r="I51" s="11"/>
      <c r="J51" s="11"/>
      <c r="K51" s="11"/>
      <c r="L51" s="11"/>
      <c r="M51" s="11"/>
      <c r="N51" s="15" t="str">
        <f t="shared" si="1"/>
        <v/>
      </c>
      <c r="O51" s="33"/>
      <c r="P51" s="33"/>
      <c r="Q51" s="11"/>
      <c r="R51" s="33"/>
      <c r="S51" s="12"/>
      <c r="T51" s="33"/>
      <c r="U51" s="11"/>
    </row>
    <row r="52" spans="1:21" s="23" customFormat="1" ht="138" x14ac:dyDescent="0.3">
      <c r="A52" s="183"/>
      <c r="B52" s="44" t="s">
        <v>188</v>
      </c>
      <c r="C52" s="44" t="s">
        <v>712</v>
      </c>
      <c r="D52" s="44" t="s">
        <v>1680</v>
      </c>
      <c r="E52" s="8" t="s">
        <v>1674</v>
      </c>
      <c r="F52" s="9"/>
      <c r="G52" s="9"/>
      <c r="H52" s="84"/>
      <c r="I52" s="11"/>
      <c r="J52" s="11"/>
      <c r="K52" s="11"/>
      <c r="L52" s="11"/>
      <c r="M52" s="11"/>
      <c r="N52" s="15" t="str">
        <f t="shared" si="1"/>
        <v/>
      </c>
      <c r="O52" s="33"/>
      <c r="P52" s="33"/>
      <c r="Q52" s="11"/>
      <c r="R52" s="33"/>
      <c r="S52" s="12"/>
      <c r="T52" s="33"/>
      <c r="U52" s="11"/>
    </row>
    <row r="53" spans="1:21" s="23" customFormat="1" ht="69" x14ac:dyDescent="0.3">
      <c r="A53" s="183"/>
      <c r="B53" s="44" t="s">
        <v>188</v>
      </c>
      <c r="C53" s="44" t="s">
        <v>713</v>
      </c>
      <c r="D53" s="44" t="s">
        <v>1681</v>
      </c>
      <c r="E53" s="9"/>
      <c r="F53" s="8" t="s">
        <v>1677</v>
      </c>
      <c r="G53" s="8" t="s">
        <v>709</v>
      </c>
      <c r="H53" s="84"/>
      <c r="I53" s="11"/>
      <c r="J53" s="11"/>
      <c r="K53" s="11"/>
      <c r="L53" s="11"/>
      <c r="M53" s="11"/>
      <c r="N53" s="15" t="str">
        <f t="shared" si="1"/>
        <v/>
      </c>
      <c r="O53" s="33"/>
      <c r="P53" s="33"/>
      <c r="Q53" s="11"/>
      <c r="R53" s="33"/>
      <c r="S53" s="12"/>
      <c r="T53" s="33"/>
      <c r="U53" s="11"/>
    </row>
    <row r="54" spans="1:21" s="23" customFormat="1" ht="69" x14ac:dyDescent="0.3">
      <c r="A54" s="183"/>
      <c r="B54" s="44" t="s">
        <v>188</v>
      </c>
      <c r="C54" s="44" t="s">
        <v>714</v>
      </c>
      <c r="D54" s="44" t="s">
        <v>1682</v>
      </c>
      <c r="E54" s="9"/>
      <c r="F54" s="8" t="s">
        <v>1677</v>
      </c>
      <c r="G54" s="8" t="s">
        <v>709</v>
      </c>
      <c r="H54" s="84"/>
      <c r="I54" s="11"/>
      <c r="J54" s="11"/>
      <c r="K54" s="11"/>
      <c r="L54" s="11"/>
      <c r="M54" s="11"/>
      <c r="N54" s="15" t="str">
        <f t="shared" si="1"/>
        <v/>
      </c>
      <c r="O54" s="33"/>
      <c r="P54" s="33"/>
      <c r="Q54" s="11"/>
      <c r="R54" s="33"/>
      <c r="S54" s="12"/>
      <c r="T54" s="33"/>
      <c r="U54" s="11"/>
    </row>
    <row r="55" spans="1:21" s="23" customFormat="1" ht="151.80000000000001" x14ac:dyDescent="0.3">
      <c r="A55" s="86" t="s">
        <v>191</v>
      </c>
      <c r="B55" s="44" t="s">
        <v>190</v>
      </c>
      <c r="C55" s="44" t="s">
        <v>190</v>
      </c>
      <c r="D55" s="44" t="s">
        <v>1890</v>
      </c>
      <c r="E55" s="8" t="s">
        <v>1683</v>
      </c>
      <c r="F55" s="8" t="s">
        <v>1677</v>
      </c>
      <c r="G55" s="8" t="s">
        <v>1684</v>
      </c>
      <c r="H55" s="84"/>
      <c r="I55" s="11"/>
      <c r="J55" s="11"/>
      <c r="K55" s="11"/>
      <c r="L55" s="11"/>
      <c r="M55" s="11"/>
      <c r="N55" s="15" t="str">
        <f t="shared" si="1"/>
        <v/>
      </c>
      <c r="O55" s="33"/>
      <c r="P55" s="33"/>
      <c r="Q55" s="11"/>
      <c r="R55" s="33"/>
      <c r="S55" s="12"/>
      <c r="T55" s="33"/>
      <c r="U55" s="11"/>
    </row>
    <row r="56" spans="1:21" s="23" customFormat="1" ht="124.2" x14ac:dyDescent="0.3">
      <c r="A56" s="164" t="s">
        <v>193</v>
      </c>
      <c r="B56" s="44" t="s">
        <v>192</v>
      </c>
      <c r="C56" s="44" t="s">
        <v>715</v>
      </c>
      <c r="D56" s="44" t="s">
        <v>1685</v>
      </c>
      <c r="E56" s="8" t="s">
        <v>1686</v>
      </c>
      <c r="F56" s="9"/>
      <c r="G56" s="9"/>
      <c r="H56" s="84"/>
      <c r="I56" s="11"/>
      <c r="J56" s="11"/>
      <c r="K56" s="11"/>
      <c r="L56" s="11"/>
      <c r="M56" s="11"/>
      <c r="N56" s="15" t="str">
        <f t="shared" si="1"/>
        <v/>
      </c>
      <c r="O56" s="33"/>
      <c r="P56" s="33"/>
      <c r="Q56" s="11"/>
      <c r="R56" s="33"/>
      <c r="S56" s="12"/>
      <c r="T56" s="33"/>
      <c r="U56" s="11"/>
    </row>
    <row r="57" spans="1:21" s="23" customFormat="1" ht="138" x14ac:dyDescent="0.3">
      <c r="A57" s="165"/>
      <c r="B57" s="44" t="s">
        <v>192</v>
      </c>
      <c r="C57" s="44" t="s">
        <v>716</v>
      </c>
      <c r="D57" s="44" t="s">
        <v>1687</v>
      </c>
      <c r="E57" s="9"/>
      <c r="F57" s="8" t="s">
        <v>1688</v>
      </c>
      <c r="G57" s="8" t="s">
        <v>1689</v>
      </c>
      <c r="H57" s="84"/>
      <c r="I57" s="11"/>
      <c r="J57" s="11"/>
      <c r="K57" s="11"/>
      <c r="L57" s="11"/>
      <c r="M57" s="11"/>
      <c r="N57" s="15" t="str">
        <f t="shared" si="1"/>
        <v/>
      </c>
      <c r="O57" s="33"/>
      <c r="P57" s="33"/>
      <c r="Q57" s="11"/>
      <c r="R57" s="33"/>
      <c r="S57" s="12"/>
      <c r="T57" s="33"/>
      <c r="U57" s="11"/>
    </row>
    <row r="58" spans="1:21" s="23" customFormat="1" ht="138" x14ac:dyDescent="0.3">
      <c r="A58" s="165"/>
      <c r="B58" s="44" t="s">
        <v>192</v>
      </c>
      <c r="C58" s="44" t="s">
        <v>717</v>
      </c>
      <c r="D58" s="44" t="s">
        <v>1690</v>
      </c>
      <c r="E58" s="9"/>
      <c r="F58" s="8" t="s">
        <v>1688</v>
      </c>
      <c r="G58" s="8" t="s">
        <v>1689</v>
      </c>
      <c r="H58" s="84"/>
      <c r="I58" s="11"/>
      <c r="J58" s="11"/>
      <c r="K58" s="11"/>
      <c r="L58" s="11"/>
      <c r="M58" s="11"/>
      <c r="N58" s="15" t="str">
        <f t="shared" si="1"/>
        <v/>
      </c>
      <c r="O58" s="33"/>
      <c r="P58" s="33"/>
      <c r="Q58" s="11"/>
      <c r="R58" s="33"/>
      <c r="S58" s="12"/>
      <c r="T58" s="33"/>
      <c r="U58" s="11"/>
    </row>
    <row r="59" spans="1:21" s="23" customFormat="1" ht="138" x14ac:dyDescent="0.3">
      <c r="A59" s="165"/>
      <c r="B59" s="44" t="s">
        <v>192</v>
      </c>
      <c r="C59" s="44" t="s">
        <v>718</v>
      </c>
      <c r="D59" s="44" t="s">
        <v>1691</v>
      </c>
      <c r="E59" s="9"/>
      <c r="F59" s="8" t="s">
        <v>1688</v>
      </c>
      <c r="G59" s="8" t="s">
        <v>1689</v>
      </c>
      <c r="H59" s="84"/>
      <c r="I59" s="11"/>
      <c r="J59" s="11"/>
      <c r="K59" s="11"/>
      <c r="L59" s="11"/>
      <c r="M59" s="11"/>
      <c r="N59" s="15" t="str">
        <f t="shared" si="1"/>
        <v/>
      </c>
      <c r="O59" s="33"/>
      <c r="P59" s="33"/>
      <c r="Q59" s="11"/>
      <c r="R59" s="33"/>
      <c r="S59" s="12"/>
      <c r="T59" s="33"/>
      <c r="U59" s="11"/>
    </row>
    <row r="60" spans="1:21" s="23" customFormat="1" ht="138" x14ac:dyDescent="0.3">
      <c r="A60" s="165"/>
      <c r="B60" s="44" t="s">
        <v>192</v>
      </c>
      <c r="C60" s="44" t="s">
        <v>719</v>
      </c>
      <c r="D60" s="44" t="s">
        <v>1692</v>
      </c>
      <c r="E60" s="9"/>
      <c r="F60" s="8" t="s">
        <v>1688</v>
      </c>
      <c r="G60" s="8" t="s">
        <v>1689</v>
      </c>
      <c r="H60" s="84"/>
      <c r="I60" s="11"/>
      <c r="J60" s="11"/>
      <c r="K60" s="11"/>
      <c r="L60" s="11"/>
      <c r="M60" s="11"/>
      <c r="N60" s="15" t="str">
        <f t="shared" si="1"/>
        <v/>
      </c>
      <c r="O60" s="33"/>
      <c r="P60" s="33"/>
      <c r="Q60" s="11"/>
      <c r="R60" s="33"/>
      <c r="S60" s="12"/>
      <c r="T60" s="33"/>
      <c r="U60" s="11"/>
    </row>
    <row r="61" spans="1:21" s="23" customFormat="1" ht="138" x14ac:dyDescent="0.3">
      <c r="A61" s="165"/>
      <c r="B61" s="44" t="s">
        <v>192</v>
      </c>
      <c r="C61" s="44" t="s">
        <v>720</v>
      </c>
      <c r="D61" s="44" t="s">
        <v>1693</v>
      </c>
      <c r="E61" s="9"/>
      <c r="F61" s="8" t="s">
        <v>1688</v>
      </c>
      <c r="G61" s="8" t="s">
        <v>1689</v>
      </c>
      <c r="H61" s="84"/>
      <c r="I61" s="11"/>
      <c r="J61" s="11"/>
      <c r="K61" s="11"/>
      <c r="L61" s="11"/>
      <c r="M61" s="11"/>
      <c r="N61" s="15" t="str">
        <f t="shared" si="1"/>
        <v/>
      </c>
      <c r="O61" s="33"/>
      <c r="P61" s="33"/>
      <c r="Q61" s="11"/>
      <c r="R61" s="33"/>
      <c r="S61" s="12"/>
      <c r="T61" s="33"/>
      <c r="U61" s="11"/>
    </row>
    <row r="62" spans="1:21" s="23" customFormat="1" ht="138" x14ac:dyDescent="0.3">
      <c r="A62" s="165"/>
      <c r="B62" s="44" t="s">
        <v>192</v>
      </c>
      <c r="C62" s="44" t="s">
        <v>721</v>
      </c>
      <c r="D62" s="44" t="s">
        <v>1694</v>
      </c>
      <c r="E62" s="9"/>
      <c r="F62" s="8" t="s">
        <v>1688</v>
      </c>
      <c r="G62" s="8" t="s">
        <v>1689</v>
      </c>
      <c r="H62" s="84"/>
      <c r="I62" s="11"/>
      <c r="J62" s="11"/>
      <c r="K62" s="11"/>
      <c r="L62" s="11"/>
      <c r="M62" s="11"/>
      <c r="N62" s="15" t="str">
        <f t="shared" si="1"/>
        <v/>
      </c>
      <c r="O62" s="33"/>
      <c r="P62" s="33"/>
      <c r="Q62" s="11"/>
      <c r="R62" s="33"/>
      <c r="S62" s="12"/>
      <c r="T62" s="33"/>
      <c r="U62" s="11"/>
    </row>
    <row r="63" spans="1:21" s="23" customFormat="1" ht="124.2" x14ac:dyDescent="0.3">
      <c r="A63" s="165"/>
      <c r="B63" s="44" t="s">
        <v>192</v>
      </c>
      <c r="C63" s="44" t="s">
        <v>722</v>
      </c>
      <c r="D63" s="44" t="s">
        <v>1695</v>
      </c>
      <c r="E63" s="8" t="s">
        <v>1686</v>
      </c>
      <c r="F63" s="8" t="s">
        <v>1688</v>
      </c>
      <c r="G63" s="9"/>
      <c r="H63" s="84"/>
      <c r="I63" s="11"/>
      <c r="J63" s="11"/>
      <c r="K63" s="11"/>
      <c r="L63" s="11"/>
      <c r="M63" s="11"/>
      <c r="N63" s="15" t="str">
        <f t="shared" si="1"/>
        <v/>
      </c>
      <c r="O63" s="33"/>
      <c r="P63" s="33"/>
      <c r="Q63" s="11"/>
      <c r="R63" s="33"/>
      <c r="S63" s="12"/>
      <c r="T63" s="33"/>
      <c r="U63" s="11"/>
    </row>
    <row r="64" spans="1:21" s="23" customFormat="1" ht="124.2" x14ac:dyDescent="0.3">
      <c r="A64" s="166"/>
      <c r="B64" s="44" t="s">
        <v>192</v>
      </c>
      <c r="C64" s="44" t="s">
        <v>723</v>
      </c>
      <c r="D64" s="44" t="s">
        <v>1696</v>
      </c>
      <c r="E64" s="8" t="s">
        <v>1686</v>
      </c>
      <c r="F64" s="8" t="s">
        <v>1688</v>
      </c>
      <c r="G64" s="9"/>
      <c r="H64" s="84"/>
      <c r="I64" s="11"/>
      <c r="J64" s="11"/>
      <c r="K64" s="11"/>
      <c r="L64" s="11"/>
      <c r="M64" s="11"/>
      <c r="N64" s="15" t="str">
        <f t="shared" si="1"/>
        <v/>
      </c>
      <c r="O64" s="33"/>
      <c r="P64" s="33"/>
      <c r="Q64" s="11"/>
      <c r="R64" s="33"/>
      <c r="S64" s="12"/>
      <c r="T64" s="33"/>
      <c r="U64" s="11"/>
    </row>
  </sheetData>
  <sheetProtection sort="0" autoFilter="0"/>
  <autoFilter ref="A1:U1" xr:uid="{00000000-0009-0000-0000-00000C000000}"/>
  <mergeCells count="8">
    <mergeCell ref="A2:A11"/>
    <mergeCell ref="A12:A18"/>
    <mergeCell ref="A36:A40"/>
    <mergeCell ref="A19:A35"/>
    <mergeCell ref="A56:A64"/>
    <mergeCell ref="A47:A54"/>
    <mergeCell ref="A41:A44"/>
    <mergeCell ref="A45:A46"/>
  </mergeCells>
  <conditionalFormatting sqref="N2:N64">
    <cfRule type="expression" dxfId="8"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C00-000000000000}"/>
    <dataValidation allowBlank="1" showInputMessage="1" showErrorMessage="1" promptTitle="Prior Assessment Result" prompt="Associated assessment result if a failure exists for this control from previous year's assessment" sqref="T1" xr:uid="{00000000-0002-0000-0C00-000001000000}"/>
    <dataValidation allowBlank="1" showInputMessage="1" showErrorMessage="1" promptTitle="Assessor POC" prompt="Associated 3PAO POC who conducted the assessment (Employee Name, Company Name)" sqref="R1" xr:uid="{00000000-0002-0000-0C00-000002000000}"/>
    <dataValidation allowBlank="1" showInputMessage="1" showErrorMessage="1" promptTitle="Recommendation for Mitigation" prompt="Associated recommendation to remediate identified risk" sqref="P1" xr:uid="{00000000-0002-0000-0C00-000003000000}"/>
    <dataValidation allowBlank="1" showInputMessage="1" showErrorMessage="1" promptTitle="Risk Statement" prompt="Risk statement for identified risk documenting the associated impact" sqref="O1" xr:uid="{00000000-0002-0000-0C00-000004000000}"/>
    <dataValidation allowBlank="1" showInputMessage="1" showErrorMessage="1" promptTitle="Impact Level" prompt="Associated impact level for identified risk" sqref="M1" xr:uid="{00000000-0002-0000-0C00-000005000000}"/>
    <dataValidation allowBlank="1" showInputMessage="1" showErrorMessage="1" promptTitle="Likelihood Level" prompt="Associated likelihood level for identified risk" sqref="L1" xr:uid="{00000000-0002-0000-0C00-000006000000}"/>
    <dataValidation allowBlank="1" showInputMessage="1" showErrorMessage="1" promptTitle="Identified Risk" prompt="Extrapolated finding(s) from observations and evidence" sqref="K1" xr:uid="{00000000-0002-0000-0C00-000007000000}"/>
    <dataValidation allowBlank="1" showInputMessage="1" showErrorMessage="1" promptTitle="Assessment Result" prompt="Assessment result based on observations and evidence (Satisfied, Other Than Satisfied)" sqref="J1" xr:uid="{00000000-0002-0000-0C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C00-000009000000}"/>
    <dataValidation allowBlank="1" showInputMessage="1" showErrorMessage="1" promptTitle="Observations and Evidence" prompt="Associated assessment results from applicable test procedure(s), along with associated artifacts" sqref="H1" xr:uid="{00000000-0002-0000-0C00-00000A000000}"/>
    <dataValidation allowBlank="1" showInputMessage="1" showErrorMessage="1" promptTitle="Test" prompt="Scoped 'test' test procedure to validate assessment objective" sqref="G1" xr:uid="{00000000-0002-0000-0C00-00000B000000}"/>
    <dataValidation allowBlank="1" showInputMessage="1" showErrorMessage="1" promptTitle="Interview" prompt="Scoped 'interview' test procedure to validate assessment objective" sqref="F1" xr:uid="{00000000-0002-0000-0C00-00000C000000}"/>
    <dataValidation allowBlank="1" showInputMessage="1" showErrorMessage="1" promptTitle="Examine" prompt="Scoped 'examine' test procedure to validate assessment objective" sqref="E1" xr:uid="{00000000-0002-0000-0C00-00000D000000}"/>
    <dataValidation allowBlank="1" showInputMessage="1" showErrorMessage="1" promptTitle="Control Name" prompt="Associated control name from NIST SP 800-53 Rev 4" sqref="A1" xr:uid="{00000000-0002-0000-0C00-00000E000000}"/>
    <dataValidation allowBlank="1" showInputMessage="1" showErrorMessage="1" promptTitle="Control ID" prompt="Associated control ID from NIST SP 800-53 Rev 4" sqref="B1" xr:uid="{00000000-0002-0000-0C00-00000F000000}"/>
    <dataValidation allowBlank="1" showInputMessage="1" showErrorMessage="1" promptTitle="Assessment Procedure" prompt="Associated assessment procedure ID from NIST SP 800-53A Rev 4" sqref="C1" xr:uid="{00000000-0002-0000-0C00-000010000000}"/>
    <dataValidation allowBlank="1" showInputMessage="1" showErrorMessage="1" promptTitle="Assessment Objective" prompt="Associated assessment objective from NIST SP 800-53A Rev 4" sqref="D1" xr:uid="{00000000-0002-0000-0C00-000011000000}"/>
    <dataValidation allowBlank="1" showInputMessage="1" showErrorMessage="1" promptTitle="SSP Imp. Statement Differential" prompt="Does the SSP implementation detail match the technical implementation? Yes or No" sqref="Q1" xr:uid="{00000000-0002-0000-0C00-000017000000}"/>
    <dataValidation type="list" allowBlank="1" showInputMessage="1" showErrorMessage="1" sqref="L2:M1048576 U2:U1048576" xr:uid="{00000000-0002-0000-0C00-000012000000}">
      <formula1>"High,Moderate,Low"</formula1>
    </dataValidation>
    <dataValidation type="list" allowBlank="1" showInputMessage="1" showErrorMessage="1" sqref="J2:J1048576" xr:uid="{00000000-0002-0000-0C00-000013000000}">
      <formula1>"Satisfied,Other Than Satisfied"</formula1>
    </dataValidation>
    <dataValidation type="list" allowBlank="1" showInputMessage="1" showErrorMessage="1" sqref="T2:T1048576" xr:uid="{00000000-0002-0000-0C00-000014000000}">
      <formula1>"Satisfied, Other Than Satisfied"</formula1>
    </dataValidation>
    <dataValidation type="list" allowBlank="1" showInputMessage="1" showErrorMessage="1" sqref="I2:I1048576" xr:uid="{00000000-0002-0000-0C00-000015000000}">
      <formula1>"Implemented,Partially Implemented,Planned,Alternative Implementation,Not Applicable"</formula1>
    </dataValidation>
    <dataValidation type="list" allowBlank="1" showInputMessage="1" showErrorMessage="1" sqref="Q2:Q1048576" xr:uid="{00000000-0002-0000-0C00-000016000000}">
      <formula1>"Yes,No"</formula1>
    </dataValidation>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U40"/>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76" t="s">
        <v>637</v>
      </c>
      <c r="B2" s="38" t="s">
        <v>195</v>
      </c>
      <c r="C2" s="37" t="s">
        <v>638</v>
      </c>
      <c r="D2" s="37" t="s">
        <v>1069</v>
      </c>
      <c r="E2" s="8" t="s">
        <v>1070</v>
      </c>
      <c r="F2" s="9"/>
      <c r="G2" s="9"/>
      <c r="H2" s="37"/>
      <c r="I2" s="41"/>
      <c r="J2" s="41"/>
      <c r="K2" s="52"/>
      <c r="L2" s="41"/>
      <c r="M2" s="41"/>
      <c r="N2" s="40" t="str">
        <f>IF(OR(L2="",M2=""),"",
IF(OR(L2="Low",M2="Low"),"Low",
IF(OR(L2="Moderate",M2="Moderate"),"Moderate",
"High")))</f>
        <v/>
      </c>
      <c r="O2" s="52"/>
      <c r="P2" s="52"/>
      <c r="Q2" s="41"/>
      <c r="R2" s="52"/>
      <c r="S2" s="12"/>
      <c r="T2" s="52"/>
      <c r="U2" s="52"/>
    </row>
    <row r="3" spans="1:21" s="23" customFormat="1" ht="69" x14ac:dyDescent="0.3">
      <c r="A3" s="176"/>
      <c r="B3" s="38" t="s">
        <v>195</v>
      </c>
      <c r="C3" s="37" t="s">
        <v>639</v>
      </c>
      <c r="D3" s="37" t="s">
        <v>1072</v>
      </c>
      <c r="E3" s="8" t="s">
        <v>1070</v>
      </c>
      <c r="F3" s="9"/>
      <c r="G3" s="9"/>
      <c r="H3" s="37"/>
      <c r="I3" s="41"/>
      <c r="J3" s="41"/>
      <c r="K3" s="52"/>
      <c r="L3" s="41"/>
      <c r="M3" s="41"/>
      <c r="N3" s="40" t="str">
        <f t="shared" ref="N3:N32" si="0">IF(OR(L3="",M3=""),"",
IF(OR(L3="Low",M3="Low"),"Low",
IF(OR(L3="Moderate",M3="Moderate"),"Moderate",
"High")))</f>
        <v/>
      </c>
      <c r="O3" s="52"/>
      <c r="P3" s="52"/>
      <c r="Q3" s="41"/>
      <c r="R3" s="52"/>
      <c r="S3" s="12"/>
      <c r="T3" s="52"/>
      <c r="U3" s="52"/>
    </row>
    <row r="4" spans="1:21" s="23" customFormat="1" ht="55.2" x14ac:dyDescent="0.3">
      <c r="A4" s="176"/>
      <c r="B4" s="38" t="s">
        <v>195</v>
      </c>
      <c r="C4" s="37" t="s">
        <v>640</v>
      </c>
      <c r="D4" s="37" t="s">
        <v>1073</v>
      </c>
      <c r="E4" s="8" t="s">
        <v>1070</v>
      </c>
      <c r="F4" s="8" t="s">
        <v>1071</v>
      </c>
      <c r="G4" s="9"/>
      <c r="H4" s="37"/>
      <c r="I4" s="41"/>
      <c r="J4" s="41"/>
      <c r="K4" s="52"/>
      <c r="L4" s="41"/>
      <c r="M4" s="41"/>
      <c r="N4" s="40" t="str">
        <f t="shared" si="0"/>
        <v/>
      </c>
      <c r="O4" s="52"/>
      <c r="P4" s="52"/>
      <c r="Q4" s="41"/>
      <c r="R4" s="52"/>
      <c r="S4" s="12"/>
      <c r="T4" s="52"/>
      <c r="U4" s="52"/>
    </row>
    <row r="5" spans="1:21" s="23" customFormat="1" ht="55.2" x14ac:dyDescent="0.3">
      <c r="A5" s="176"/>
      <c r="B5" s="38" t="s">
        <v>195</v>
      </c>
      <c r="C5" s="37" t="s">
        <v>641</v>
      </c>
      <c r="D5" s="37" t="s">
        <v>1074</v>
      </c>
      <c r="E5" s="8" t="s">
        <v>1070</v>
      </c>
      <c r="F5" s="9"/>
      <c r="G5" s="9"/>
      <c r="H5" s="37"/>
      <c r="I5" s="41"/>
      <c r="J5" s="41"/>
      <c r="K5" s="52"/>
      <c r="L5" s="41"/>
      <c r="M5" s="41"/>
      <c r="N5" s="40" t="str">
        <f t="shared" si="0"/>
        <v/>
      </c>
      <c r="O5" s="52"/>
      <c r="P5" s="52"/>
      <c r="Q5" s="41"/>
      <c r="R5" s="52"/>
      <c r="S5" s="12"/>
      <c r="T5" s="52"/>
      <c r="U5" s="52"/>
    </row>
    <row r="6" spans="1:21" s="23" customFormat="1" ht="41.4" x14ac:dyDescent="0.3">
      <c r="A6" s="176"/>
      <c r="B6" s="38" t="s">
        <v>195</v>
      </c>
      <c r="C6" s="37" t="s">
        <v>642</v>
      </c>
      <c r="D6" s="37" t="s">
        <v>463</v>
      </c>
      <c r="E6" s="8" t="s">
        <v>1070</v>
      </c>
      <c r="F6" s="9"/>
      <c r="G6" s="9"/>
      <c r="H6" s="37"/>
      <c r="I6" s="41"/>
      <c r="J6" s="41"/>
      <c r="K6" s="52"/>
      <c r="L6" s="41"/>
      <c r="M6" s="41"/>
      <c r="N6" s="40" t="str">
        <f t="shared" si="0"/>
        <v/>
      </c>
      <c r="O6" s="52"/>
      <c r="P6" s="52"/>
      <c r="Q6" s="41"/>
      <c r="R6" s="52"/>
      <c r="S6" s="12"/>
      <c r="T6" s="52"/>
      <c r="U6" s="52"/>
    </row>
    <row r="7" spans="1:21" s="23" customFormat="1" ht="55.2" x14ac:dyDescent="0.3">
      <c r="A7" s="176"/>
      <c r="B7" s="38" t="s">
        <v>195</v>
      </c>
      <c r="C7" s="37" t="s">
        <v>643</v>
      </c>
      <c r="D7" s="37" t="s">
        <v>465</v>
      </c>
      <c r="E7" s="8" t="s">
        <v>1070</v>
      </c>
      <c r="F7" s="8" t="s">
        <v>1071</v>
      </c>
      <c r="G7" s="9"/>
      <c r="H7" s="37"/>
      <c r="I7" s="41"/>
      <c r="J7" s="41"/>
      <c r="K7" s="52"/>
      <c r="L7" s="41"/>
      <c r="M7" s="41"/>
      <c r="N7" s="40" t="str">
        <f t="shared" si="0"/>
        <v/>
      </c>
      <c r="O7" s="52"/>
      <c r="P7" s="52"/>
      <c r="Q7" s="41"/>
      <c r="R7" s="52"/>
      <c r="S7" s="12"/>
      <c r="T7" s="52"/>
      <c r="U7" s="52"/>
    </row>
    <row r="8" spans="1:21" s="23" customFormat="1" ht="41.4" x14ac:dyDescent="0.3">
      <c r="A8" s="176"/>
      <c r="B8" s="38" t="s">
        <v>195</v>
      </c>
      <c r="C8" s="37" t="s">
        <v>644</v>
      </c>
      <c r="D8" s="37" t="s">
        <v>1075</v>
      </c>
      <c r="E8" s="8" t="s">
        <v>1070</v>
      </c>
      <c r="F8" s="9"/>
      <c r="G8" s="9"/>
      <c r="H8" s="37"/>
      <c r="I8" s="41"/>
      <c r="J8" s="41"/>
      <c r="K8" s="52"/>
      <c r="L8" s="41"/>
      <c r="M8" s="41"/>
      <c r="N8" s="40" t="str">
        <f t="shared" si="0"/>
        <v/>
      </c>
      <c r="O8" s="52"/>
      <c r="P8" s="52"/>
      <c r="Q8" s="41"/>
      <c r="R8" s="52"/>
      <c r="S8" s="12"/>
      <c r="T8" s="52"/>
      <c r="U8" s="52"/>
    </row>
    <row r="9" spans="1:21" s="23" customFormat="1" ht="41.4" x14ac:dyDescent="0.3">
      <c r="A9" s="176"/>
      <c r="B9" s="38" t="s">
        <v>195</v>
      </c>
      <c r="C9" s="37" t="s">
        <v>645</v>
      </c>
      <c r="D9" s="37" t="s">
        <v>1076</v>
      </c>
      <c r="E9" s="8" t="s">
        <v>1070</v>
      </c>
      <c r="F9" s="9"/>
      <c r="G9" s="9"/>
      <c r="H9" s="37"/>
      <c r="I9" s="41"/>
      <c r="J9" s="41"/>
      <c r="K9" s="41"/>
      <c r="L9" s="41"/>
      <c r="M9" s="41"/>
      <c r="N9" s="40" t="str">
        <f t="shared" si="0"/>
        <v/>
      </c>
      <c r="O9" s="52"/>
      <c r="P9" s="52"/>
      <c r="Q9" s="41"/>
      <c r="R9" s="52"/>
      <c r="S9" s="12"/>
      <c r="T9" s="52"/>
      <c r="U9" s="41"/>
    </row>
    <row r="10" spans="1:21" s="23" customFormat="1" ht="41.4" x14ac:dyDescent="0.3">
      <c r="A10" s="176"/>
      <c r="B10" s="38" t="s">
        <v>195</v>
      </c>
      <c r="C10" s="37" t="s">
        <v>646</v>
      </c>
      <c r="D10" s="37" t="s">
        <v>1077</v>
      </c>
      <c r="E10" s="8" t="s">
        <v>1070</v>
      </c>
      <c r="F10" s="9"/>
      <c r="G10" s="9"/>
      <c r="H10" s="37"/>
      <c r="I10" s="41"/>
      <c r="J10" s="41"/>
      <c r="K10" s="41"/>
      <c r="L10" s="41"/>
      <c r="M10" s="41"/>
      <c r="N10" s="40" t="str">
        <f t="shared" si="0"/>
        <v/>
      </c>
      <c r="O10" s="52"/>
      <c r="P10" s="52"/>
      <c r="Q10" s="41"/>
      <c r="R10" s="52"/>
      <c r="S10" s="12"/>
      <c r="T10" s="52"/>
      <c r="U10" s="41"/>
    </row>
    <row r="11" spans="1:21" s="23" customFormat="1" ht="41.4" x14ac:dyDescent="0.3">
      <c r="A11" s="176"/>
      <c r="B11" s="38" t="s">
        <v>195</v>
      </c>
      <c r="C11" s="37" t="s">
        <v>647</v>
      </c>
      <c r="D11" s="37" t="s">
        <v>1078</v>
      </c>
      <c r="E11" s="8" t="s">
        <v>1070</v>
      </c>
      <c r="F11" s="9"/>
      <c r="G11" s="9"/>
      <c r="H11" s="37"/>
      <c r="I11" s="41"/>
      <c r="J11" s="41"/>
      <c r="K11" s="41"/>
      <c r="L11" s="41"/>
      <c r="M11" s="41"/>
      <c r="N11" s="40" t="str">
        <f t="shared" si="0"/>
        <v/>
      </c>
      <c r="O11" s="52"/>
      <c r="P11" s="52"/>
      <c r="Q11" s="41"/>
      <c r="R11" s="52"/>
      <c r="S11" s="12"/>
      <c r="T11" s="52"/>
      <c r="U11" s="41"/>
    </row>
    <row r="12" spans="1:21" s="23" customFormat="1" ht="138" x14ac:dyDescent="0.3">
      <c r="A12" s="180" t="s">
        <v>198</v>
      </c>
      <c r="B12" s="42" t="s">
        <v>197</v>
      </c>
      <c r="C12" s="52" t="s">
        <v>648</v>
      </c>
      <c r="D12" s="52" t="s">
        <v>1079</v>
      </c>
      <c r="E12" s="8" t="s">
        <v>1080</v>
      </c>
      <c r="F12" s="9"/>
      <c r="G12" s="9"/>
      <c r="H12" s="52"/>
      <c r="I12" s="41"/>
      <c r="J12" s="41"/>
      <c r="K12" s="41"/>
      <c r="L12" s="41"/>
      <c r="M12" s="41"/>
      <c r="N12" s="40" t="str">
        <f t="shared" si="0"/>
        <v/>
      </c>
      <c r="O12" s="52"/>
      <c r="P12" s="52"/>
      <c r="Q12" s="41"/>
      <c r="R12" s="52"/>
      <c r="S12" s="12"/>
      <c r="T12" s="52"/>
      <c r="U12" s="52"/>
    </row>
    <row r="13" spans="1:21" s="23" customFormat="1" ht="138" x14ac:dyDescent="0.3">
      <c r="A13" s="181"/>
      <c r="B13" s="42" t="s">
        <v>197</v>
      </c>
      <c r="C13" s="52" t="s">
        <v>649</v>
      </c>
      <c r="D13" s="52" t="s">
        <v>1082</v>
      </c>
      <c r="E13" s="8" t="s">
        <v>1080</v>
      </c>
      <c r="F13" s="9"/>
      <c r="G13" s="9"/>
      <c r="H13" s="52"/>
      <c r="I13" s="41"/>
      <c r="J13" s="41"/>
      <c r="K13" s="41"/>
      <c r="L13" s="41"/>
      <c r="M13" s="41"/>
      <c r="N13" s="40" t="str">
        <f t="shared" si="0"/>
        <v/>
      </c>
      <c r="O13" s="52"/>
      <c r="P13" s="52"/>
      <c r="Q13" s="41"/>
      <c r="R13" s="52"/>
      <c r="S13" s="12"/>
      <c r="T13" s="52"/>
      <c r="U13" s="52"/>
    </row>
    <row r="14" spans="1:21" s="23" customFormat="1" ht="138" x14ac:dyDescent="0.3">
      <c r="A14" s="181"/>
      <c r="B14" s="42" t="s">
        <v>197</v>
      </c>
      <c r="C14" s="52" t="s">
        <v>650</v>
      </c>
      <c r="D14" s="52" t="s">
        <v>1083</v>
      </c>
      <c r="E14" s="8" t="s">
        <v>1080</v>
      </c>
      <c r="F14" s="9"/>
      <c r="G14" s="9"/>
      <c r="H14" s="52"/>
      <c r="I14" s="41"/>
      <c r="J14" s="41"/>
      <c r="K14" s="41"/>
      <c r="L14" s="41"/>
      <c r="M14" s="41"/>
      <c r="N14" s="40" t="str">
        <f t="shared" si="0"/>
        <v/>
      </c>
      <c r="O14" s="52"/>
      <c r="P14" s="52"/>
      <c r="Q14" s="41"/>
      <c r="R14" s="52"/>
      <c r="S14" s="12"/>
      <c r="T14" s="52"/>
      <c r="U14" s="52"/>
    </row>
    <row r="15" spans="1:21" s="23" customFormat="1" ht="138" x14ac:dyDescent="0.3">
      <c r="A15" s="181"/>
      <c r="B15" s="42" t="s">
        <v>197</v>
      </c>
      <c r="C15" s="52" t="s">
        <v>651</v>
      </c>
      <c r="D15" s="52" t="s">
        <v>1084</v>
      </c>
      <c r="E15" s="8" t="s">
        <v>1080</v>
      </c>
      <c r="F15" s="9"/>
      <c r="G15" s="9"/>
      <c r="H15" s="52"/>
      <c r="I15" s="41"/>
      <c r="J15" s="41"/>
      <c r="K15" s="41"/>
      <c r="L15" s="41"/>
      <c r="M15" s="41"/>
      <c r="N15" s="40" t="str">
        <f t="shared" si="0"/>
        <v/>
      </c>
      <c r="O15" s="52"/>
      <c r="P15" s="52"/>
      <c r="Q15" s="41"/>
      <c r="R15" s="52"/>
      <c r="S15" s="12"/>
      <c r="T15" s="52"/>
      <c r="U15" s="52"/>
    </row>
    <row r="16" spans="1:21" s="23" customFormat="1" ht="138" x14ac:dyDescent="0.3">
      <c r="A16" s="181"/>
      <c r="B16" s="42" t="s">
        <v>197</v>
      </c>
      <c r="C16" s="52" t="s">
        <v>652</v>
      </c>
      <c r="D16" s="52" t="s">
        <v>1085</v>
      </c>
      <c r="E16" s="8" t="s">
        <v>1080</v>
      </c>
      <c r="F16" s="9"/>
      <c r="G16" s="9"/>
      <c r="H16" s="52"/>
      <c r="I16" s="41"/>
      <c r="J16" s="41"/>
      <c r="K16" s="41"/>
      <c r="L16" s="41"/>
      <c r="M16" s="41"/>
      <c r="N16" s="40" t="str">
        <f t="shared" si="0"/>
        <v/>
      </c>
      <c r="O16" s="52"/>
      <c r="P16" s="52"/>
      <c r="Q16" s="41"/>
      <c r="R16" s="52"/>
      <c r="S16" s="12"/>
      <c r="T16" s="52"/>
      <c r="U16" s="52"/>
    </row>
    <row r="17" spans="1:21" s="23" customFormat="1" ht="138" x14ac:dyDescent="0.3">
      <c r="A17" s="181"/>
      <c r="B17" s="42" t="s">
        <v>197</v>
      </c>
      <c r="C17" s="52" t="s">
        <v>653</v>
      </c>
      <c r="D17" s="52" t="s">
        <v>1086</v>
      </c>
      <c r="E17" s="8" t="s">
        <v>1080</v>
      </c>
      <c r="F17" s="9"/>
      <c r="G17" s="9"/>
      <c r="H17" s="52"/>
      <c r="I17" s="41"/>
      <c r="J17" s="41"/>
      <c r="K17" s="41"/>
      <c r="L17" s="41"/>
      <c r="M17" s="41"/>
      <c r="N17" s="40" t="str">
        <f t="shared" si="0"/>
        <v/>
      </c>
      <c r="O17" s="52"/>
      <c r="P17" s="52"/>
      <c r="Q17" s="41"/>
      <c r="R17" s="52"/>
      <c r="S17" s="12"/>
      <c r="T17" s="52"/>
      <c r="U17" s="52"/>
    </row>
    <row r="18" spans="1:21" s="23" customFormat="1" ht="138" x14ac:dyDescent="0.3">
      <c r="A18" s="181"/>
      <c r="B18" s="42" t="s">
        <v>197</v>
      </c>
      <c r="C18" s="52" t="s">
        <v>654</v>
      </c>
      <c r="D18" s="52" t="s">
        <v>1087</v>
      </c>
      <c r="E18" s="8" t="s">
        <v>1080</v>
      </c>
      <c r="F18" s="9"/>
      <c r="G18" s="9"/>
      <c r="H18" s="52"/>
      <c r="I18" s="41"/>
      <c r="J18" s="41"/>
      <c r="K18" s="41"/>
      <c r="L18" s="41"/>
      <c r="M18" s="41"/>
      <c r="N18" s="40" t="str">
        <f t="shared" si="0"/>
        <v/>
      </c>
      <c r="O18" s="52"/>
      <c r="P18" s="52"/>
      <c r="Q18" s="41"/>
      <c r="R18" s="52"/>
      <c r="S18" s="12"/>
      <c r="T18" s="52"/>
      <c r="U18" s="52"/>
    </row>
    <row r="19" spans="1:21" s="23" customFormat="1" ht="138" x14ac:dyDescent="0.3">
      <c r="A19" s="181"/>
      <c r="B19" s="42" t="s">
        <v>197</v>
      </c>
      <c r="C19" s="52" t="s">
        <v>655</v>
      </c>
      <c r="D19" s="52" t="s">
        <v>1088</v>
      </c>
      <c r="E19" s="8" t="s">
        <v>1080</v>
      </c>
      <c r="F19" s="9"/>
      <c r="G19" s="9"/>
      <c r="H19" s="52"/>
      <c r="I19" s="41"/>
      <c r="J19" s="41"/>
      <c r="K19" s="41"/>
      <c r="L19" s="41"/>
      <c r="M19" s="41"/>
      <c r="N19" s="40" t="str">
        <f t="shared" si="0"/>
        <v/>
      </c>
      <c r="O19" s="52"/>
      <c r="P19" s="52"/>
      <c r="Q19" s="41"/>
      <c r="R19" s="52"/>
      <c r="S19" s="12"/>
      <c r="T19" s="52"/>
      <c r="U19" s="52"/>
    </row>
    <row r="20" spans="1:21" s="23" customFormat="1" ht="96.6" x14ac:dyDescent="0.3">
      <c r="A20" s="181"/>
      <c r="B20" s="42" t="s">
        <v>197</v>
      </c>
      <c r="C20" s="52" t="s">
        <v>656</v>
      </c>
      <c r="D20" s="52" t="s">
        <v>1090</v>
      </c>
      <c r="E20" s="9"/>
      <c r="F20" s="8" t="s">
        <v>1081</v>
      </c>
      <c r="G20" s="8" t="s">
        <v>1089</v>
      </c>
      <c r="H20" s="52"/>
      <c r="I20" s="41"/>
      <c r="J20" s="41"/>
      <c r="K20" s="41"/>
      <c r="L20" s="41"/>
      <c r="M20" s="41"/>
      <c r="N20" s="40" t="str">
        <f t="shared" si="0"/>
        <v/>
      </c>
      <c r="O20" s="52"/>
      <c r="P20" s="52"/>
      <c r="Q20" s="41"/>
      <c r="R20" s="52"/>
      <c r="S20" s="12"/>
      <c r="T20" s="52"/>
      <c r="U20" s="52"/>
    </row>
    <row r="21" spans="1:21" s="23" customFormat="1" ht="138" x14ac:dyDescent="0.3">
      <c r="A21" s="181"/>
      <c r="B21" s="42" t="s">
        <v>197</v>
      </c>
      <c r="C21" s="52" t="s">
        <v>1091</v>
      </c>
      <c r="D21" s="52" t="s">
        <v>1092</v>
      </c>
      <c r="E21" s="8" t="s">
        <v>1080</v>
      </c>
      <c r="F21" s="9"/>
      <c r="G21" s="9"/>
      <c r="H21" s="52"/>
      <c r="I21" s="41"/>
      <c r="J21" s="41"/>
      <c r="K21" s="41"/>
      <c r="L21" s="41"/>
      <c r="M21" s="41"/>
      <c r="N21" s="40" t="str">
        <f t="shared" si="0"/>
        <v/>
      </c>
      <c r="O21" s="52"/>
      <c r="P21" s="52"/>
      <c r="Q21" s="41"/>
      <c r="R21" s="52"/>
      <c r="S21" s="12"/>
      <c r="T21" s="52"/>
      <c r="U21" s="52"/>
    </row>
    <row r="22" spans="1:21" s="23" customFormat="1" ht="82.8" x14ac:dyDescent="0.3">
      <c r="A22" s="181"/>
      <c r="B22" s="42" t="s">
        <v>197</v>
      </c>
      <c r="C22" s="52" t="s">
        <v>1093</v>
      </c>
      <c r="D22" s="52" t="s">
        <v>1094</v>
      </c>
      <c r="E22" s="9"/>
      <c r="F22" s="8" t="s">
        <v>1081</v>
      </c>
      <c r="G22" s="8" t="s">
        <v>1089</v>
      </c>
      <c r="H22" s="52"/>
      <c r="I22" s="41"/>
      <c r="J22" s="41"/>
      <c r="K22" s="41"/>
      <c r="L22" s="41"/>
      <c r="M22" s="41"/>
      <c r="N22" s="40" t="str">
        <f t="shared" si="0"/>
        <v/>
      </c>
      <c r="O22" s="52"/>
      <c r="P22" s="52"/>
      <c r="Q22" s="41"/>
      <c r="R22" s="52"/>
      <c r="S22" s="12"/>
      <c r="T22" s="52"/>
      <c r="U22" s="52"/>
    </row>
    <row r="23" spans="1:21" s="23" customFormat="1" ht="138" x14ac:dyDescent="0.3">
      <c r="A23" s="181"/>
      <c r="B23" s="42" t="s">
        <v>197</v>
      </c>
      <c r="C23" s="52" t="s">
        <v>1095</v>
      </c>
      <c r="D23" s="52" t="s">
        <v>1096</v>
      </c>
      <c r="E23" s="8" t="s">
        <v>1080</v>
      </c>
      <c r="F23" s="9"/>
      <c r="G23" s="9"/>
      <c r="H23" s="52"/>
      <c r="I23" s="41"/>
      <c r="J23" s="41"/>
      <c r="K23" s="41"/>
      <c r="L23" s="41"/>
      <c r="M23" s="41"/>
      <c r="N23" s="40" t="str">
        <f t="shared" si="0"/>
        <v/>
      </c>
      <c r="O23" s="52"/>
      <c r="P23" s="52"/>
      <c r="Q23" s="41"/>
      <c r="R23" s="52"/>
      <c r="S23" s="12"/>
      <c r="T23" s="52"/>
      <c r="U23" s="52"/>
    </row>
    <row r="24" spans="1:21" s="23" customFormat="1" ht="138" x14ac:dyDescent="0.3">
      <c r="A24" s="181"/>
      <c r="B24" s="42" t="s">
        <v>197</v>
      </c>
      <c r="C24" s="52" t="s">
        <v>657</v>
      </c>
      <c r="D24" s="52" t="s">
        <v>1097</v>
      </c>
      <c r="E24" s="8" t="s">
        <v>1080</v>
      </c>
      <c r="F24" s="9"/>
      <c r="G24" s="9"/>
      <c r="H24" s="52"/>
      <c r="I24" s="41"/>
      <c r="J24" s="41"/>
      <c r="K24" s="41"/>
      <c r="L24" s="41"/>
      <c r="M24" s="41"/>
      <c r="N24" s="40" t="str">
        <f t="shared" si="0"/>
        <v/>
      </c>
      <c r="O24" s="52"/>
      <c r="P24" s="52"/>
      <c r="Q24" s="41"/>
      <c r="R24" s="52"/>
      <c r="S24" s="12"/>
      <c r="T24" s="52"/>
      <c r="U24" s="52"/>
    </row>
    <row r="25" spans="1:21" s="23" customFormat="1" ht="96.6" x14ac:dyDescent="0.3">
      <c r="A25" s="181"/>
      <c r="B25" s="42" t="s">
        <v>197</v>
      </c>
      <c r="C25" s="52" t="s">
        <v>658</v>
      </c>
      <c r="D25" s="52" t="s">
        <v>1098</v>
      </c>
      <c r="E25" s="9"/>
      <c r="F25" s="8" t="s">
        <v>1081</v>
      </c>
      <c r="G25" s="8" t="s">
        <v>1089</v>
      </c>
      <c r="H25" s="52"/>
      <c r="I25" s="41"/>
      <c r="J25" s="41"/>
      <c r="K25" s="41"/>
      <c r="L25" s="41"/>
      <c r="M25" s="41"/>
      <c r="N25" s="40" t="str">
        <f t="shared" si="0"/>
        <v/>
      </c>
      <c r="O25" s="52"/>
      <c r="P25" s="52"/>
      <c r="Q25" s="41"/>
      <c r="R25" s="52"/>
      <c r="S25" s="12"/>
      <c r="T25" s="52"/>
      <c r="U25" s="52"/>
    </row>
    <row r="26" spans="1:21" s="23" customFormat="1" ht="82.8" x14ac:dyDescent="0.3">
      <c r="A26" s="181"/>
      <c r="B26" s="42" t="s">
        <v>197</v>
      </c>
      <c r="C26" s="52" t="s">
        <v>659</v>
      </c>
      <c r="D26" s="52" t="s">
        <v>1099</v>
      </c>
      <c r="E26" s="9"/>
      <c r="F26" s="8" t="s">
        <v>1081</v>
      </c>
      <c r="G26" s="8" t="s">
        <v>1089</v>
      </c>
      <c r="H26" s="52"/>
      <c r="I26" s="41"/>
      <c r="J26" s="41"/>
      <c r="K26" s="41"/>
      <c r="L26" s="41"/>
      <c r="M26" s="41"/>
      <c r="N26" s="40" t="str">
        <f t="shared" si="0"/>
        <v/>
      </c>
      <c r="O26" s="52"/>
      <c r="P26" s="52"/>
      <c r="Q26" s="41"/>
      <c r="R26" s="52"/>
      <c r="S26" s="12"/>
      <c r="T26" s="52"/>
      <c r="U26" s="52"/>
    </row>
    <row r="27" spans="1:21" s="23" customFormat="1" ht="96.6" x14ac:dyDescent="0.3">
      <c r="A27" s="180" t="s">
        <v>200</v>
      </c>
      <c r="B27" s="42" t="s">
        <v>199</v>
      </c>
      <c r="C27" s="52" t="s">
        <v>1100</v>
      </c>
      <c r="D27" s="52" t="s">
        <v>1101</v>
      </c>
      <c r="E27" s="8" t="s">
        <v>1102</v>
      </c>
      <c r="F27" s="9"/>
      <c r="G27" s="9"/>
      <c r="H27" s="52"/>
      <c r="I27" s="41"/>
      <c r="J27" s="41"/>
      <c r="K27" s="41"/>
      <c r="L27" s="41"/>
      <c r="M27" s="41"/>
      <c r="N27" s="40" t="str">
        <f t="shared" si="0"/>
        <v/>
      </c>
      <c r="O27" s="52"/>
      <c r="P27" s="52"/>
      <c r="Q27" s="41"/>
      <c r="R27" s="52"/>
      <c r="S27" s="12"/>
      <c r="T27" s="52"/>
      <c r="U27" s="52"/>
    </row>
    <row r="28" spans="1:21" s="23" customFormat="1" ht="124.2" x14ac:dyDescent="0.3">
      <c r="A28" s="181"/>
      <c r="B28" s="42" t="s">
        <v>199</v>
      </c>
      <c r="C28" s="52" t="s">
        <v>1103</v>
      </c>
      <c r="D28" s="52" t="s">
        <v>1104</v>
      </c>
      <c r="E28" s="9"/>
      <c r="F28" s="8" t="s">
        <v>1105</v>
      </c>
      <c r="G28" s="8" t="s">
        <v>1106</v>
      </c>
      <c r="H28" s="52"/>
      <c r="I28" s="41"/>
      <c r="J28" s="41"/>
      <c r="K28" s="41"/>
      <c r="L28" s="41"/>
      <c r="M28" s="41"/>
      <c r="N28" s="40" t="str">
        <f t="shared" si="0"/>
        <v/>
      </c>
      <c r="O28" s="52"/>
      <c r="P28" s="52"/>
      <c r="Q28" s="41"/>
      <c r="R28" s="52"/>
      <c r="S28" s="12"/>
      <c r="T28" s="52"/>
      <c r="U28" s="52"/>
    </row>
    <row r="29" spans="1:21" s="23" customFormat="1" ht="110.4" x14ac:dyDescent="0.3">
      <c r="A29" s="181"/>
      <c r="B29" s="42" t="s">
        <v>199</v>
      </c>
      <c r="C29" s="52" t="s">
        <v>660</v>
      </c>
      <c r="D29" s="52" t="s">
        <v>1107</v>
      </c>
      <c r="E29" s="9"/>
      <c r="F29" s="9"/>
      <c r="G29" s="8" t="s">
        <v>1106</v>
      </c>
      <c r="H29" s="52"/>
      <c r="I29" s="41"/>
      <c r="J29" s="41"/>
      <c r="K29" s="41"/>
      <c r="L29" s="41"/>
      <c r="M29" s="41"/>
      <c r="N29" s="40" t="str">
        <f t="shared" si="0"/>
        <v/>
      </c>
      <c r="O29" s="52"/>
      <c r="P29" s="52"/>
      <c r="Q29" s="41"/>
      <c r="R29" s="52"/>
      <c r="S29" s="12"/>
      <c r="T29" s="52"/>
      <c r="U29" s="52"/>
    </row>
    <row r="30" spans="1:21" s="23" customFormat="1" ht="96.6" x14ac:dyDescent="0.3">
      <c r="A30" s="181"/>
      <c r="B30" s="42" t="s">
        <v>199</v>
      </c>
      <c r="C30" s="52" t="s">
        <v>1108</v>
      </c>
      <c r="D30" s="52" t="s">
        <v>1109</v>
      </c>
      <c r="E30" s="8" t="s">
        <v>1102</v>
      </c>
      <c r="F30" s="9"/>
      <c r="G30" s="9"/>
      <c r="H30" s="52"/>
      <c r="I30" s="41"/>
      <c r="J30" s="41"/>
      <c r="K30" s="41"/>
      <c r="L30" s="41"/>
      <c r="M30" s="41"/>
      <c r="N30" s="40" t="str">
        <f t="shared" si="0"/>
        <v/>
      </c>
      <c r="O30" s="52"/>
      <c r="P30" s="52"/>
      <c r="Q30" s="41"/>
      <c r="R30" s="52"/>
      <c r="S30" s="12"/>
      <c r="T30" s="52"/>
      <c r="U30" s="52"/>
    </row>
    <row r="31" spans="1:21" s="23" customFormat="1" ht="124.2" x14ac:dyDescent="0.3">
      <c r="A31" s="181"/>
      <c r="B31" s="42" t="s">
        <v>199</v>
      </c>
      <c r="C31" s="52" t="s">
        <v>1110</v>
      </c>
      <c r="D31" s="52" t="s">
        <v>1111</v>
      </c>
      <c r="E31" s="9"/>
      <c r="F31" s="8" t="s">
        <v>1105</v>
      </c>
      <c r="G31" s="8" t="s">
        <v>1106</v>
      </c>
      <c r="H31" s="52"/>
      <c r="I31" s="41"/>
      <c r="J31" s="41"/>
      <c r="K31" s="41"/>
      <c r="L31" s="41"/>
      <c r="M31" s="41"/>
      <c r="N31" s="40" t="str">
        <f t="shared" si="0"/>
        <v/>
      </c>
      <c r="O31" s="52"/>
      <c r="P31" s="52"/>
      <c r="Q31" s="41"/>
      <c r="R31" s="52"/>
      <c r="S31" s="12"/>
      <c r="T31" s="52"/>
      <c r="U31" s="52"/>
    </row>
    <row r="32" spans="1:21" s="23" customFormat="1" ht="124.2" x14ac:dyDescent="0.3">
      <c r="A32" s="182"/>
      <c r="B32" s="42" t="s">
        <v>199</v>
      </c>
      <c r="C32" s="52" t="s">
        <v>661</v>
      </c>
      <c r="D32" s="52" t="s">
        <v>1112</v>
      </c>
      <c r="E32" s="9"/>
      <c r="F32" s="8" t="s">
        <v>1105</v>
      </c>
      <c r="G32" s="8" t="s">
        <v>1106</v>
      </c>
      <c r="H32" s="52"/>
      <c r="I32" s="41"/>
      <c r="J32" s="41"/>
      <c r="K32" s="41"/>
      <c r="L32" s="41"/>
      <c r="M32" s="41"/>
      <c r="N32" s="40" t="str">
        <f t="shared" si="0"/>
        <v/>
      </c>
      <c r="O32" s="52"/>
      <c r="P32" s="52"/>
      <c r="Q32" s="41"/>
      <c r="R32" s="52"/>
      <c r="S32" s="12"/>
      <c r="T32" s="52"/>
      <c r="U32" s="52"/>
    </row>
    <row r="33" spans="2:17" s="23" customFormat="1" ht="13.8" x14ac:dyDescent="0.3">
      <c r="B33" s="24"/>
      <c r="I33" s="25"/>
      <c r="J33" s="25"/>
      <c r="K33" s="25"/>
      <c r="L33" s="25"/>
      <c r="M33" s="25"/>
      <c r="N33" s="26"/>
      <c r="Q33" s="25"/>
    </row>
    <row r="34" spans="2:17" s="23" customFormat="1" ht="13.8" x14ac:dyDescent="0.3">
      <c r="B34" s="24"/>
      <c r="I34" s="25"/>
      <c r="J34" s="25"/>
      <c r="K34" s="25"/>
      <c r="L34" s="25"/>
      <c r="M34" s="25"/>
      <c r="N34" s="26"/>
      <c r="Q34" s="25"/>
    </row>
    <row r="35" spans="2:17" s="23" customFormat="1" ht="13.8" x14ac:dyDescent="0.3">
      <c r="B35" s="24"/>
      <c r="I35" s="25"/>
      <c r="J35" s="25"/>
      <c r="K35" s="25"/>
      <c r="L35" s="25"/>
      <c r="M35" s="25"/>
      <c r="N35" s="26"/>
      <c r="Q35" s="25"/>
    </row>
    <row r="36" spans="2:17" s="23" customFormat="1" ht="13.8" x14ac:dyDescent="0.3">
      <c r="B36" s="24"/>
      <c r="I36" s="25"/>
      <c r="J36" s="25"/>
      <c r="K36" s="25"/>
      <c r="L36" s="25"/>
      <c r="M36" s="25"/>
      <c r="N36" s="26"/>
      <c r="Q36" s="25"/>
    </row>
    <row r="37" spans="2:17" s="23" customFormat="1" ht="13.8" x14ac:dyDescent="0.3">
      <c r="B37" s="24"/>
      <c r="I37" s="25"/>
      <c r="J37" s="25"/>
      <c r="K37" s="25"/>
      <c r="L37" s="25"/>
      <c r="M37" s="25"/>
      <c r="N37" s="26"/>
      <c r="Q37" s="25"/>
    </row>
    <row r="38" spans="2:17" s="23" customFormat="1" ht="13.8" x14ac:dyDescent="0.3">
      <c r="B38" s="24"/>
      <c r="I38" s="25"/>
      <c r="J38" s="25"/>
      <c r="K38" s="25"/>
      <c r="L38" s="25"/>
      <c r="M38" s="25"/>
      <c r="N38" s="26"/>
      <c r="Q38" s="25"/>
    </row>
    <row r="39" spans="2:17" s="23" customFormat="1" ht="13.8" x14ac:dyDescent="0.3">
      <c r="B39" s="24"/>
      <c r="I39" s="25"/>
      <c r="J39" s="25"/>
      <c r="K39" s="25"/>
      <c r="L39" s="25"/>
      <c r="M39" s="25"/>
      <c r="N39" s="26"/>
      <c r="Q39" s="25"/>
    </row>
    <row r="40" spans="2:17" s="23" customFormat="1" ht="13.8" x14ac:dyDescent="0.3">
      <c r="B40" s="24"/>
      <c r="I40" s="25"/>
      <c r="J40" s="25"/>
      <c r="K40" s="25"/>
      <c r="L40" s="25"/>
      <c r="M40" s="25"/>
      <c r="N40" s="26"/>
      <c r="Q40" s="25"/>
    </row>
  </sheetData>
  <sheetProtection sort="0" autoFilter="0"/>
  <autoFilter ref="A1:U32" xr:uid="{00000000-0009-0000-0000-00000D000000}"/>
  <mergeCells count="3">
    <mergeCell ref="A2:A11"/>
    <mergeCell ref="A12:A26"/>
    <mergeCell ref="A27:A32"/>
  </mergeCells>
  <conditionalFormatting sqref="N2:N32">
    <cfRule type="expression" dxfId="7" priority="1">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0D00-000000000000}"/>
    <dataValidation allowBlank="1" showInputMessage="1" showErrorMessage="1" promptTitle="Assessment Procedure" prompt="Associated assessment procedure ID from NIST SP 800-53A Rev 4" sqref="C1" xr:uid="{00000000-0002-0000-0D00-000001000000}"/>
    <dataValidation allowBlank="1" showInputMessage="1" showErrorMessage="1" promptTitle="Control ID" prompt="Associated control ID from NIST SP 800-53 Rev 4" sqref="B1" xr:uid="{00000000-0002-0000-0D00-000002000000}"/>
    <dataValidation allowBlank="1" showInputMessage="1" showErrorMessage="1" promptTitle="Control Name" prompt="Associated control name from NIST SP 800-53 Rev 4" sqref="A1" xr:uid="{00000000-0002-0000-0D00-000003000000}"/>
    <dataValidation allowBlank="1" showInputMessage="1" showErrorMessage="1" promptTitle="Examine" prompt="Scoped 'examine' test procedure to validate assessment objective" sqref="E1" xr:uid="{00000000-0002-0000-0D00-000004000000}"/>
    <dataValidation allowBlank="1" showInputMessage="1" showErrorMessage="1" promptTitle="Interview" prompt="Scoped 'interview' test procedure to validate assessment objective" sqref="F1" xr:uid="{00000000-0002-0000-0D00-000005000000}"/>
    <dataValidation allowBlank="1" showInputMessage="1" showErrorMessage="1" promptTitle="Test" prompt="Scoped 'test' test procedure to validate assessment objective" sqref="G1" xr:uid="{00000000-0002-0000-0D00-000006000000}"/>
    <dataValidation allowBlank="1" showInputMessage="1" showErrorMessage="1" promptTitle="Observations and Evidence" prompt="Associated assessment results from applicable test procedure(s), along with associated artifacts" sqref="H1" xr:uid="{00000000-0002-0000-0D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D00-000008000000}"/>
    <dataValidation allowBlank="1" showInputMessage="1" showErrorMessage="1" promptTitle="Assessment Result" prompt="Assessment result based on observations and evidence (Satisfied, Other Than Satisfied)" sqref="J1" xr:uid="{00000000-0002-0000-0D00-000009000000}"/>
    <dataValidation allowBlank="1" showInputMessage="1" showErrorMessage="1" promptTitle="Identified Risk" prompt="Extrapolated finding(s) from observations and evidence" sqref="K1" xr:uid="{00000000-0002-0000-0D00-00000A000000}"/>
    <dataValidation allowBlank="1" showInputMessage="1" showErrorMessage="1" promptTitle="Likelihood Level" prompt="Associated likelihood level for identified risk" sqref="L1" xr:uid="{00000000-0002-0000-0D00-00000B000000}"/>
    <dataValidation allowBlank="1" showInputMessage="1" showErrorMessage="1" promptTitle="Impact Level" prompt="Associated impact level for identified risk" sqref="M1" xr:uid="{00000000-0002-0000-0D00-00000C000000}"/>
    <dataValidation allowBlank="1" showInputMessage="1" showErrorMessage="1" promptTitle="Risk Statement" prompt="Risk statement for identified risk documenting the associated impact" sqref="O1" xr:uid="{00000000-0002-0000-0D00-00000D000000}"/>
    <dataValidation allowBlank="1" showInputMessage="1" showErrorMessage="1" promptTitle="Recommendation for Mitigation" prompt="Associated recommendation to remediate identified risk" sqref="P1" xr:uid="{00000000-0002-0000-0D00-00000E000000}"/>
    <dataValidation allowBlank="1" showInputMessage="1" showErrorMessage="1" promptTitle="Assessor POC" prompt="Associated 3PAO POC who conducted the assessment (Employee Name, Company Name)" sqref="R1" xr:uid="{00000000-0002-0000-0D00-00000F000000}"/>
    <dataValidation allowBlank="1" showInputMessage="1" showErrorMessage="1" promptTitle="Prior Assessment Result" prompt="Associated assessment result if a failure exists for this control from previous year's assessment" sqref="T1" xr:uid="{00000000-0002-0000-0D00-000010000000}"/>
    <dataValidation allowBlank="1" showInputMessage="1" showErrorMessage="1" promptTitle="Prior Risk Exposure Level" prompt="Associated risk exposure level if a failure exists for this control from previous year's assessment" sqref="U1" xr:uid="{00000000-0002-0000-0D00-000011000000}"/>
    <dataValidation type="list" allowBlank="1" showInputMessage="1" showErrorMessage="1" sqref="Q2:Q1048576" xr:uid="{00000000-0002-0000-0D00-000012000000}">
      <formula1>"Yes,No"</formula1>
    </dataValidation>
    <dataValidation type="list" allowBlank="1" showInputMessage="1" showErrorMessage="1" sqref="I2:I1048576" xr:uid="{00000000-0002-0000-0D00-000013000000}">
      <formula1>"Implemented,Partially Implemented,Planned,Alternative Implementation,Not Applicable"</formula1>
    </dataValidation>
    <dataValidation type="list" allowBlank="1" showInputMessage="1" showErrorMessage="1" sqref="T2:T1048576" xr:uid="{00000000-0002-0000-0D00-000014000000}">
      <formula1>"Satisfied, Other Than Satisfied"</formula1>
    </dataValidation>
    <dataValidation type="list" allowBlank="1" showInputMessage="1" showErrorMessage="1" sqref="J2:J1048576" xr:uid="{00000000-0002-0000-0D00-000015000000}">
      <formula1>"Satisfied,Other Than Satisfied"</formula1>
    </dataValidation>
    <dataValidation type="list" allowBlank="1" showInputMessage="1" showErrorMessage="1" sqref="U2:U1048576 L2:M1048576" xr:uid="{00000000-0002-0000-0D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D00-000017000000}"/>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U51"/>
  <sheetViews>
    <sheetView topLeftCell="I1" zoomScale="80" zoomScaleNormal="80" zoomScaleSheetLayoutView="87" zoomScalePageLayoutView="90" workbookViewId="0">
      <pane ySplit="1" topLeftCell="A11"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203</v>
      </c>
      <c r="B2" s="13" t="s">
        <v>202</v>
      </c>
      <c r="C2" s="22" t="s">
        <v>383</v>
      </c>
      <c r="D2" s="22" t="s">
        <v>1021</v>
      </c>
      <c r="E2" s="8" t="s">
        <v>384</v>
      </c>
      <c r="F2" s="9"/>
      <c r="G2" s="9"/>
      <c r="H2" s="37"/>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202</v>
      </c>
      <c r="C3" s="22" t="s">
        <v>386</v>
      </c>
      <c r="D3" s="22" t="s">
        <v>1022</v>
      </c>
      <c r="E3" s="8" t="s">
        <v>384</v>
      </c>
      <c r="F3" s="9"/>
      <c r="G3" s="9"/>
      <c r="H3" s="37"/>
      <c r="I3" s="11"/>
      <c r="J3" s="11"/>
      <c r="K3" s="33"/>
      <c r="L3" s="11"/>
      <c r="M3" s="11"/>
      <c r="N3" s="15" t="str">
        <f t="shared" ref="N3:N51" si="0">IF(OR(L3="",M3=""),"",
IF(OR(L3="Low",M3="Low"),"Low",
IF(OR(L3="Moderate",M3="Moderate"),"Moderate",
"High")))</f>
        <v/>
      </c>
      <c r="O3" s="33"/>
      <c r="P3" s="33"/>
      <c r="Q3" s="11"/>
      <c r="R3" s="33"/>
      <c r="S3" s="12"/>
      <c r="T3" s="33"/>
      <c r="U3" s="33"/>
    </row>
    <row r="4" spans="1:21" s="23" customFormat="1" ht="55.2" x14ac:dyDescent="0.3">
      <c r="A4" s="165"/>
      <c r="B4" s="13" t="s">
        <v>202</v>
      </c>
      <c r="C4" s="22" t="s">
        <v>387</v>
      </c>
      <c r="D4" s="22" t="s">
        <v>1023</v>
      </c>
      <c r="E4" s="8" t="s">
        <v>384</v>
      </c>
      <c r="F4" s="33" t="s">
        <v>385</v>
      </c>
      <c r="G4" s="9"/>
      <c r="H4" s="37"/>
      <c r="I4" s="11"/>
      <c r="J4" s="11"/>
      <c r="K4" s="33"/>
      <c r="L4" s="11"/>
      <c r="M4" s="11"/>
      <c r="N4" s="15" t="str">
        <f t="shared" si="0"/>
        <v/>
      </c>
      <c r="O4" s="33"/>
      <c r="P4" s="33"/>
      <c r="Q4" s="11"/>
      <c r="R4" s="33"/>
      <c r="S4" s="12"/>
      <c r="T4" s="33"/>
      <c r="U4" s="33"/>
    </row>
    <row r="5" spans="1:21" s="23" customFormat="1" ht="55.2" x14ac:dyDescent="0.3">
      <c r="A5" s="165"/>
      <c r="B5" s="13" t="s">
        <v>202</v>
      </c>
      <c r="C5" s="22" t="s">
        <v>388</v>
      </c>
      <c r="D5" s="22" t="s">
        <v>1024</v>
      </c>
      <c r="E5" s="8" t="s">
        <v>384</v>
      </c>
      <c r="F5" s="9"/>
      <c r="G5" s="9"/>
      <c r="H5" s="37"/>
      <c r="I5" s="11"/>
      <c r="J5" s="11"/>
      <c r="K5" s="33"/>
      <c r="L5" s="11"/>
      <c r="M5" s="11"/>
      <c r="N5" s="15" t="str">
        <f t="shared" si="0"/>
        <v/>
      </c>
      <c r="O5" s="33"/>
      <c r="P5" s="33"/>
      <c r="Q5" s="11"/>
      <c r="R5" s="33"/>
      <c r="S5" s="12"/>
      <c r="T5" s="33"/>
      <c r="U5" s="33"/>
    </row>
    <row r="6" spans="1:21" s="23" customFormat="1" ht="41.4" x14ac:dyDescent="0.3">
      <c r="A6" s="165"/>
      <c r="B6" s="13" t="s">
        <v>202</v>
      </c>
      <c r="C6" s="22" t="s">
        <v>389</v>
      </c>
      <c r="D6" s="22" t="s">
        <v>463</v>
      </c>
      <c r="E6" s="8" t="s">
        <v>384</v>
      </c>
      <c r="F6" s="9"/>
      <c r="G6" s="9"/>
      <c r="H6" s="37"/>
      <c r="I6" s="11"/>
      <c r="J6" s="11"/>
      <c r="K6" s="33"/>
      <c r="L6" s="11"/>
      <c r="M6" s="11"/>
      <c r="N6" s="15" t="str">
        <f t="shared" si="0"/>
        <v/>
      </c>
      <c r="O6" s="33"/>
      <c r="P6" s="33"/>
      <c r="Q6" s="11"/>
      <c r="R6" s="33"/>
      <c r="S6" s="12"/>
      <c r="T6" s="33"/>
      <c r="U6" s="33"/>
    </row>
    <row r="7" spans="1:21" s="23" customFormat="1" ht="55.2" x14ac:dyDescent="0.3">
      <c r="A7" s="165"/>
      <c r="B7" s="13" t="s">
        <v>202</v>
      </c>
      <c r="C7" s="22" t="s">
        <v>390</v>
      </c>
      <c r="D7" s="22" t="s">
        <v>465</v>
      </c>
      <c r="E7" s="8" t="s">
        <v>384</v>
      </c>
      <c r="F7" s="33" t="s">
        <v>385</v>
      </c>
      <c r="G7" s="9"/>
      <c r="H7" s="37"/>
      <c r="I7" s="11"/>
      <c r="J7" s="11"/>
      <c r="K7" s="33"/>
      <c r="L7" s="11"/>
      <c r="M7" s="11"/>
      <c r="N7" s="15" t="str">
        <f t="shared" si="0"/>
        <v/>
      </c>
      <c r="O7" s="33"/>
      <c r="P7" s="33"/>
      <c r="Q7" s="11"/>
      <c r="R7" s="33"/>
      <c r="S7" s="12"/>
      <c r="T7" s="33"/>
      <c r="U7" s="33"/>
    </row>
    <row r="8" spans="1:21" s="23" customFormat="1" ht="41.4" x14ac:dyDescent="0.3">
      <c r="A8" s="165"/>
      <c r="B8" s="13" t="s">
        <v>202</v>
      </c>
      <c r="C8" s="22" t="s">
        <v>391</v>
      </c>
      <c r="D8" s="22" t="s">
        <v>1025</v>
      </c>
      <c r="E8" s="8" t="s">
        <v>384</v>
      </c>
      <c r="F8" s="9"/>
      <c r="G8" s="9"/>
      <c r="H8" s="37"/>
      <c r="I8" s="11"/>
      <c r="J8" s="11"/>
      <c r="K8" s="33"/>
      <c r="L8" s="11"/>
      <c r="M8" s="11"/>
      <c r="N8" s="15" t="str">
        <f t="shared" si="0"/>
        <v/>
      </c>
      <c r="O8" s="33"/>
      <c r="P8" s="33"/>
      <c r="Q8" s="11"/>
      <c r="R8" s="33"/>
      <c r="S8" s="12"/>
      <c r="T8" s="33"/>
      <c r="U8" s="33"/>
    </row>
    <row r="9" spans="1:21" s="23" customFormat="1" ht="41.4" x14ac:dyDescent="0.3">
      <c r="A9" s="165"/>
      <c r="B9" s="13" t="s">
        <v>202</v>
      </c>
      <c r="C9" s="22" t="s">
        <v>392</v>
      </c>
      <c r="D9" s="22" t="s">
        <v>1026</v>
      </c>
      <c r="E9" s="8" t="s">
        <v>384</v>
      </c>
      <c r="F9" s="9"/>
      <c r="G9" s="9"/>
      <c r="H9" s="37"/>
      <c r="I9" s="11"/>
      <c r="J9" s="11"/>
      <c r="K9" s="11"/>
      <c r="L9" s="11"/>
      <c r="M9" s="11"/>
      <c r="N9" s="15" t="str">
        <f t="shared" si="0"/>
        <v/>
      </c>
      <c r="O9" s="33"/>
      <c r="P9" s="33"/>
      <c r="Q9" s="11"/>
      <c r="R9" s="33"/>
      <c r="S9" s="12"/>
      <c r="T9" s="33"/>
      <c r="U9" s="11"/>
    </row>
    <row r="10" spans="1:21" s="23" customFormat="1" ht="41.4" x14ac:dyDescent="0.3">
      <c r="A10" s="165"/>
      <c r="B10" s="13" t="s">
        <v>202</v>
      </c>
      <c r="C10" s="22" t="s">
        <v>393</v>
      </c>
      <c r="D10" s="22" t="s">
        <v>1027</v>
      </c>
      <c r="E10" s="8" t="s">
        <v>384</v>
      </c>
      <c r="F10" s="9"/>
      <c r="G10" s="9"/>
      <c r="H10" s="37"/>
      <c r="I10" s="11"/>
      <c r="J10" s="11"/>
      <c r="K10" s="11"/>
      <c r="L10" s="11"/>
      <c r="M10" s="11"/>
      <c r="N10" s="15" t="str">
        <f t="shared" si="0"/>
        <v/>
      </c>
      <c r="O10" s="33"/>
      <c r="P10" s="33"/>
      <c r="Q10" s="11"/>
      <c r="R10" s="33"/>
      <c r="S10" s="12"/>
      <c r="T10" s="33"/>
      <c r="U10" s="11"/>
    </row>
    <row r="11" spans="1:21" s="23" customFormat="1" ht="41.4" x14ac:dyDescent="0.3">
      <c r="A11" s="166"/>
      <c r="B11" s="13" t="s">
        <v>202</v>
      </c>
      <c r="C11" s="22" t="s">
        <v>394</v>
      </c>
      <c r="D11" s="22" t="s">
        <v>1028</v>
      </c>
      <c r="E11" s="8" t="s">
        <v>384</v>
      </c>
      <c r="F11" s="9"/>
      <c r="G11" s="9"/>
      <c r="H11" s="37"/>
      <c r="I11" s="11"/>
      <c r="J11" s="11"/>
      <c r="K11" s="11"/>
      <c r="L11" s="11"/>
      <c r="M11" s="11"/>
      <c r="N11" s="15" t="str">
        <f t="shared" si="0"/>
        <v/>
      </c>
      <c r="O11" s="33"/>
      <c r="P11" s="33"/>
      <c r="Q11" s="11"/>
      <c r="R11" s="33"/>
      <c r="S11" s="12"/>
      <c r="T11" s="33"/>
      <c r="U11" s="11"/>
    </row>
    <row r="12" spans="1:21" s="23" customFormat="1" ht="69" x14ac:dyDescent="0.3">
      <c r="A12" s="161" t="s">
        <v>205</v>
      </c>
      <c r="B12" s="14" t="s">
        <v>204</v>
      </c>
      <c r="C12" s="33" t="s">
        <v>395</v>
      </c>
      <c r="D12" s="33" t="s">
        <v>1029</v>
      </c>
      <c r="E12" s="33" t="s">
        <v>396</v>
      </c>
      <c r="F12" s="33" t="s">
        <v>385</v>
      </c>
      <c r="G12" s="9"/>
      <c r="H12" s="33"/>
      <c r="I12" s="11"/>
      <c r="J12" s="11"/>
      <c r="K12" s="11"/>
      <c r="L12" s="11"/>
      <c r="M12" s="11"/>
      <c r="N12" s="15" t="str">
        <f t="shared" si="0"/>
        <v/>
      </c>
      <c r="O12" s="33"/>
      <c r="P12" s="33"/>
      <c r="Q12" s="11"/>
      <c r="R12" s="33"/>
      <c r="S12" s="12"/>
      <c r="T12" s="33"/>
      <c r="U12" s="33"/>
    </row>
    <row r="13" spans="1:21" s="23" customFormat="1" ht="69" x14ac:dyDescent="0.3">
      <c r="A13" s="163"/>
      <c r="B13" s="14" t="s">
        <v>204</v>
      </c>
      <c r="C13" s="33" t="s">
        <v>397</v>
      </c>
      <c r="D13" s="33" t="s">
        <v>1030</v>
      </c>
      <c r="E13" s="33" t="s">
        <v>396</v>
      </c>
      <c r="F13" s="9"/>
      <c r="G13" s="9"/>
      <c r="H13" s="33"/>
      <c r="I13" s="11"/>
      <c r="J13" s="11"/>
      <c r="K13" s="11"/>
      <c r="L13" s="11"/>
      <c r="M13" s="11"/>
      <c r="N13" s="15" t="str">
        <f t="shared" si="0"/>
        <v/>
      </c>
      <c r="O13" s="33"/>
      <c r="P13" s="33"/>
      <c r="Q13" s="11"/>
      <c r="R13" s="33"/>
      <c r="S13" s="12"/>
      <c r="T13" s="33"/>
      <c r="U13" s="33"/>
    </row>
    <row r="14" spans="1:21" s="23" customFormat="1" ht="69" x14ac:dyDescent="0.3">
      <c r="A14" s="163"/>
      <c r="B14" s="14" t="s">
        <v>204</v>
      </c>
      <c r="C14" s="33" t="s">
        <v>398</v>
      </c>
      <c r="D14" s="33" t="s">
        <v>1031</v>
      </c>
      <c r="E14" s="33" t="s">
        <v>396</v>
      </c>
      <c r="F14" s="9"/>
      <c r="G14" s="9"/>
      <c r="H14" s="33"/>
      <c r="I14" s="11"/>
      <c r="J14" s="11"/>
      <c r="K14" s="11"/>
      <c r="L14" s="11"/>
      <c r="M14" s="11"/>
      <c r="N14" s="15" t="str">
        <f t="shared" si="0"/>
        <v/>
      </c>
      <c r="O14" s="33"/>
      <c r="P14" s="33"/>
      <c r="Q14" s="11"/>
      <c r="R14" s="33"/>
      <c r="S14" s="12"/>
      <c r="T14" s="33"/>
      <c r="U14" s="33"/>
    </row>
    <row r="15" spans="1:21" s="23" customFormat="1" ht="82.8" x14ac:dyDescent="0.3">
      <c r="A15" s="162"/>
      <c r="B15" s="14" t="s">
        <v>204</v>
      </c>
      <c r="C15" s="33" t="s">
        <v>399</v>
      </c>
      <c r="D15" s="33" t="s">
        <v>1032</v>
      </c>
      <c r="E15" s="9"/>
      <c r="F15" s="33" t="s">
        <v>385</v>
      </c>
      <c r="G15" s="33" t="s">
        <v>400</v>
      </c>
      <c r="H15" s="33"/>
      <c r="I15" s="11"/>
      <c r="J15" s="11"/>
      <c r="K15" s="11"/>
      <c r="L15" s="11"/>
      <c r="M15" s="11"/>
      <c r="N15" s="15" t="str">
        <f t="shared" si="0"/>
        <v/>
      </c>
      <c r="O15" s="33"/>
      <c r="P15" s="33"/>
      <c r="Q15" s="11"/>
      <c r="R15" s="33"/>
      <c r="S15" s="12"/>
      <c r="T15" s="33"/>
      <c r="U15" s="33"/>
    </row>
    <row r="16" spans="1:21" s="23" customFormat="1" ht="110.4" x14ac:dyDescent="0.3">
      <c r="A16" s="161" t="s">
        <v>207</v>
      </c>
      <c r="B16" s="14" t="s">
        <v>206</v>
      </c>
      <c r="C16" s="33" t="s">
        <v>401</v>
      </c>
      <c r="D16" s="33" t="s">
        <v>1033</v>
      </c>
      <c r="E16" s="33" t="s">
        <v>402</v>
      </c>
      <c r="F16" s="9"/>
      <c r="G16" s="9"/>
      <c r="H16" s="33"/>
      <c r="I16" s="11"/>
      <c r="J16" s="11"/>
      <c r="K16" s="11"/>
      <c r="L16" s="11"/>
      <c r="M16" s="11"/>
      <c r="N16" s="15" t="str">
        <f t="shared" si="0"/>
        <v/>
      </c>
      <c r="O16" s="33"/>
      <c r="P16" s="33"/>
      <c r="Q16" s="11"/>
      <c r="R16" s="33"/>
      <c r="S16" s="12"/>
      <c r="T16" s="33"/>
      <c r="U16" s="33"/>
    </row>
    <row r="17" spans="1:21" s="23" customFormat="1" ht="110.4" x14ac:dyDescent="0.3">
      <c r="A17" s="163"/>
      <c r="B17" s="14" t="s">
        <v>206</v>
      </c>
      <c r="C17" s="33" t="s">
        <v>403</v>
      </c>
      <c r="D17" s="33" t="s">
        <v>1034</v>
      </c>
      <c r="E17" s="9"/>
      <c r="F17" s="33" t="s">
        <v>404</v>
      </c>
      <c r="G17" s="33" t="s">
        <v>405</v>
      </c>
      <c r="H17" s="33"/>
      <c r="I17" s="11"/>
      <c r="J17" s="11"/>
      <c r="K17" s="11"/>
      <c r="L17" s="11"/>
      <c r="M17" s="11"/>
      <c r="N17" s="15" t="str">
        <f t="shared" si="0"/>
        <v/>
      </c>
      <c r="O17" s="33"/>
      <c r="P17" s="33"/>
      <c r="Q17" s="11"/>
      <c r="R17" s="33"/>
      <c r="S17" s="12"/>
      <c r="T17" s="33"/>
      <c r="U17" s="33"/>
    </row>
    <row r="18" spans="1:21" s="23" customFormat="1" ht="110.4" x14ac:dyDescent="0.3">
      <c r="A18" s="163"/>
      <c r="B18" s="14" t="s">
        <v>206</v>
      </c>
      <c r="C18" s="33" t="s">
        <v>406</v>
      </c>
      <c r="D18" s="33" t="s">
        <v>1035</v>
      </c>
      <c r="E18" s="9"/>
      <c r="F18" s="33" t="s">
        <v>404</v>
      </c>
      <c r="G18" s="33" t="s">
        <v>405</v>
      </c>
      <c r="H18" s="33"/>
      <c r="I18" s="11"/>
      <c r="J18" s="11"/>
      <c r="K18" s="11"/>
      <c r="L18" s="11"/>
      <c r="M18" s="11"/>
      <c r="N18" s="15" t="str">
        <f t="shared" si="0"/>
        <v/>
      </c>
      <c r="O18" s="33"/>
      <c r="P18" s="33"/>
      <c r="Q18" s="11"/>
      <c r="R18" s="33"/>
      <c r="S18" s="12"/>
      <c r="T18" s="33"/>
      <c r="U18" s="33"/>
    </row>
    <row r="19" spans="1:21" s="23" customFormat="1" ht="110.4" x14ac:dyDescent="0.3">
      <c r="A19" s="163"/>
      <c r="B19" s="14" t="s">
        <v>206</v>
      </c>
      <c r="C19" s="33" t="s">
        <v>407</v>
      </c>
      <c r="D19" s="33" t="s">
        <v>1036</v>
      </c>
      <c r="E19" s="33" t="s">
        <v>402</v>
      </c>
      <c r="F19" s="9"/>
      <c r="G19" s="9"/>
      <c r="H19" s="33"/>
      <c r="I19" s="11"/>
      <c r="J19" s="11"/>
      <c r="K19" s="11"/>
      <c r="L19" s="11"/>
      <c r="M19" s="11"/>
      <c r="N19" s="15" t="str">
        <f t="shared" si="0"/>
        <v/>
      </c>
      <c r="O19" s="33"/>
      <c r="P19" s="33"/>
      <c r="Q19" s="11"/>
      <c r="R19" s="33"/>
      <c r="S19" s="12"/>
      <c r="T19" s="33"/>
      <c r="U19" s="33"/>
    </row>
    <row r="20" spans="1:21" s="23" customFormat="1" ht="110.4" x14ac:dyDescent="0.3">
      <c r="A20" s="163"/>
      <c r="B20" s="14" t="s">
        <v>206</v>
      </c>
      <c r="C20" s="33" t="s">
        <v>408</v>
      </c>
      <c r="D20" s="33" t="s">
        <v>1037</v>
      </c>
      <c r="E20" s="33" t="s">
        <v>402</v>
      </c>
      <c r="F20" s="33" t="s">
        <v>404</v>
      </c>
      <c r="G20" s="9"/>
      <c r="H20" s="33"/>
      <c r="I20" s="11"/>
      <c r="J20" s="11"/>
      <c r="K20" s="11"/>
      <c r="L20" s="11"/>
      <c r="M20" s="11"/>
      <c r="N20" s="15" t="str">
        <f t="shared" si="0"/>
        <v/>
      </c>
      <c r="O20" s="33"/>
      <c r="P20" s="33"/>
      <c r="Q20" s="11"/>
      <c r="R20" s="33"/>
      <c r="S20" s="12"/>
      <c r="T20" s="33"/>
      <c r="U20" s="33"/>
    </row>
    <row r="21" spans="1:21" s="23" customFormat="1" ht="110.4" x14ac:dyDescent="0.3">
      <c r="A21" s="163"/>
      <c r="B21" s="14" t="s">
        <v>206</v>
      </c>
      <c r="C21" s="33" t="s">
        <v>409</v>
      </c>
      <c r="D21" s="33" t="s">
        <v>1038</v>
      </c>
      <c r="E21" s="33" t="s">
        <v>402</v>
      </c>
      <c r="F21" s="33" t="s">
        <v>404</v>
      </c>
      <c r="G21" s="9"/>
      <c r="H21" s="33"/>
      <c r="I21" s="11"/>
      <c r="J21" s="11"/>
      <c r="K21" s="11"/>
      <c r="L21" s="11"/>
      <c r="M21" s="11"/>
      <c r="N21" s="15" t="str">
        <f t="shared" si="0"/>
        <v/>
      </c>
      <c r="O21" s="33"/>
      <c r="P21" s="33"/>
      <c r="Q21" s="11"/>
      <c r="R21" s="33"/>
      <c r="S21" s="12"/>
      <c r="T21" s="33"/>
      <c r="U21" s="33"/>
    </row>
    <row r="22" spans="1:21" s="23" customFormat="1" ht="110.4" x14ac:dyDescent="0.3">
      <c r="A22" s="163"/>
      <c r="B22" s="14" t="s">
        <v>206</v>
      </c>
      <c r="C22" s="33" t="s">
        <v>410</v>
      </c>
      <c r="D22" s="33" t="s">
        <v>1039</v>
      </c>
      <c r="E22" s="33" t="s">
        <v>402</v>
      </c>
      <c r="F22" s="33" t="s">
        <v>404</v>
      </c>
      <c r="G22" s="9"/>
      <c r="H22" s="33"/>
      <c r="I22" s="11"/>
      <c r="J22" s="11"/>
      <c r="K22" s="11"/>
      <c r="L22" s="11"/>
      <c r="M22" s="11"/>
      <c r="N22" s="15" t="str">
        <f t="shared" si="0"/>
        <v/>
      </c>
      <c r="O22" s="33"/>
      <c r="P22" s="33"/>
      <c r="Q22" s="11"/>
      <c r="R22" s="33"/>
      <c r="S22" s="12"/>
      <c r="T22" s="33"/>
      <c r="U22" s="33"/>
    </row>
    <row r="23" spans="1:21" s="23" customFormat="1" ht="110.4" x14ac:dyDescent="0.3">
      <c r="A23" s="163"/>
      <c r="B23" s="14" t="s">
        <v>206</v>
      </c>
      <c r="C23" s="33" t="s">
        <v>411</v>
      </c>
      <c r="D23" s="33" t="s">
        <v>1040</v>
      </c>
      <c r="E23" s="33" t="s">
        <v>402</v>
      </c>
      <c r="F23" s="9"/>
      <c r="G23" s="9"/>
      <c r="H23" s="33"/>
      <c r="I23" s="11"/>
      <c r="J23" s="11"/>
      <c r="K23" s="11"/>
      <c r="L23" s="11"/>
      <c r="M23" s="11"/>
      <c r="N23" s="15" t="str">
        <f t="shared" si="0"/>
        <v/>
      </c>
      <c r="O23" s="33"/>
      <c r="P23" s="33"/>
      <c r="Q23" s="11"/>
      <c r="R23" s="33"/>
      <c r="S23" s="12"/>
      <c r="T23" s="33"/>
      <c r="U23" s="33"/>
    </row>
    <row r="24" spans="1:21" s="23" customFormat="1" ht="110.4" x14ac:dyDescent="0.3">
      <c r="A24" s="163"/>
      <c r="B24" s="14" t="s">
        <v>206</v>
      </c>
      <c r="C24" s="33" t="s">
        <v>412</v>
      </c>
      <c r="D24" s="33" t="s">
        <v>1041</v>
      </c>
      <c r="E24" s="33" t="s">
        <v>402</v>
      </c>
      <c r="F24" s="9"/>
      <c r="G24" s="9"/>
      <c r="H24" s="33"/>
      <c r="I24" s="11"/>
      <c r="J24" s="11"/>
      <c r="K24" s="11"/>
      <c r="L24" s="11"/>
      <c r="M24" s="11"/>
      <c r="N24" s="15" t="str">
        <f t="shared" si="0"/>
        <v/>
      </c>
      <c r="O24" s="33"/>
      <c r="P24" s="33"/>
      <c r="Q24" s="11"/>
      <c r="R24" s="33"/>
      <c r="S24" s="12"/>
      <c r="T24" s="33"/>
      <c r="U24" s="33"/>
    </row>
    <row r="25" spans="1:21" s="23" customFormat="1" ht="110.4" x14ac:dyDescent="0.3">
      <c r="A25" s="162"/>
      <c r="B25" s="14" t="s">
        <v>206</v>
      </c>
      <c r="C25" s="33" t="s">
        <v>413</v>
      </c>
      <c r="D25" s="33" t="s">
        <v>1042</v>
      </c>
      <c r="E25" s="9"/>
      <c r="F25" s="33" t="s">
        <v>404</v>
      </c>
      <c r="G25" s="33" t="s">
        <v>405</v>
      </c>
      <c r="H25" s="33"/>
      <c r="I25" s="11"/>
      <c r="J25" s="11"/>
      <c r="K25" s="11"/>
      <c r="L25" s="11"/>
      <c r="M25" s="11"/>
      <c r="N25" s="15" t="str">
        <f t="shared" si="0"/>
        <v/>
      </c>
      <c r="O25" s="33"/>
      <c r="P25" s="33"/>
      <c r="Q25" s="11"/>
      <c r="R25" s="33"/>
      <c r="S25" s="12"/>
      <c r="T25" s="33"/>
      <c r="U25" s="33"/>
    </row>
    <row r="26" spans="1:21" s="23" customFormat="1" ht="110.4" x14ac:dyDescent="0.3">
      <c r="A26" s="161" t="s">
        <v>209</v>
      </c>
      <c r="B26" s="33" t="s">
        <v>208</v>
      </c>
      <c r="C26" s="33" t="s">
        <v>414</v>
      </c>
      <c r="D26" s="33" t="s">
        <v>415</v>
      </c>
      <c r="E26" s="33" t="s">
        <v>416</v>
      </c>
      <c r="F26" s="33" t="s">
        <v>417</v>
      </c>
      <c r="G26" s="9"/>
      <c r="H26" s="33"/>
      <c r="I26" s="11"/>
      <c r="J26" s="11"/>
      <c r="K26" s="11"/>
      <c r="L26" s="11"/>
      <c r="M26" s="11"/>
      <c r="N26" s="15" t="str">
        <f t="shared" si="0"/>
        <v/>
      </c>
      <c r="O26" s="33"/>
      <c r="P26" s="33"/>
      <c r="Q26" s="11"/>
      <c r="R26" s="33"/>
      <c r="S26" s="12"/>
      <c r="T26" s="33"/>
      <c r="U26" s="33"/>
    </row>
    <row r="27" spans="1:21" s="23" customFormat="1" ht="110.4" x14ac:dyDescent="0.3">
      <c r="A27" s="163"/>
      <c r="B27" s="33" t="s">
        <v>208</v>
      </c>
      <c r="C27" s="33" t="s">
        <v>418</v>
      </c>
      <c r="D27" s="33" t="s">
        <v>419</v>
      </c>
      <c r="E27" s="33" t="s">
        <v>416</v>
      </c>
      <c r="F27" s="33" t="s">
        <v>417</v>
      </c>
      <c r="G27" s="9"/>
      <c r="H27" s="33"/>
      <c r="I27" s="11"/>
      <c r="J27" s="11"/>
      <c r="K27" s="11"/>
      <c r="L27" s="11"/>
      <c r="M27" s="11"/>
      <c r="N27" s="15" t="str">
        <f t="shared" si="0"/>
        <v/>
      </c>
      <c r="O27" s="33"/>
      <c r="P27" s="33"/>
      <c r="Q27" s="11"/>
      <c r="R27" s="33"/>
      <c r="S27" s="12"/>
      <c r="T27" s="33"/>
      <c r="U27" s="33"/>
    </row>
    <row r="28" spans="1:21" s="23" customFormat="1" ht="96.6" x14ac:dyDescent="0.3">
      <c r="A28" s="163"/>
      <c r="B28" s="33" t="s">
        <v>208</v>
      </c>
      <c r="C28" s="33" t="s">
        <v>420</v>
      </c>
      <c r="D28" s="33" t="s">
        <v>1043</v>
      </c>
      <c r="E28" s="33" t="s">
        <v>416</v>
      </c>
      <c r="F28" s="9"/>
      <c r="G28" s="9"/>
      <c r="H28" s="33"/>
      <c r="I28" s="11"/>
      <c r="J28" s="11"/>
      <c r="K28" s="11"/>
      <c r="L28" s="11"/>
      <c r="M28" s="11"/>
      <c r="N28" s="15" t="str">
        <f t="shared" si="0"/>
        <v/>
      </c>
      <c r="O28" s="33"/>
      <c r="P28" s="33"/>
      <c r="Q28" s="11"/>
      <c r="R28" s="33"/>
      <c r="S28" s="12"/>
      <c r="T28" s="33"/>
      <c r="U28" s="33"/>
    </row>
    <row r="29" spans="1:21" s="23" customFormat="1" ht="96.6" x14ac:dyDescent="0.3">
      <c r="A29" s="163"/>
      <c r="B29" s="33" t="s">
        <v>208</v>
      </c>
      <c r="C29" s="33" t="s">
        <v>421</v>
      </c>
      <c r="D29" s="33" t="s">
        <v>1044</v>
      </c>
      <c r="E29" s="33" t="s">
        <v>416</v>
      </c>
      <c r="F29" s="9"/>
      <c r="G29" s="9"/>
      <c r="H29" s="33"/>
      <c r="I29" s="11"/>
      <c r="J29" s="11"/>
      <c r="K29" s="11"/>
      <c r="L29" s="11"/>
      <c r="M29" s="11"/>
      <c r="N29" s="15" t="str">
        <f t="shared" si="0"/>
        <v/>
      </c>
      <c r="O29" s="33"/>
      <c r="P29" s="33"/>
      <c r="Q29" s="11"/>
      <c r="R29" s="33"/>
      <c r="S29" s="12"/>
      <c r="T29" s="33"/>
      <c r="U29" s="33"/>
    </row>
    <row r="30" spans="1:21" s="23" customFormat="1" ht="110.4" x14ac:dyDescent="0.3">
      <c r="A30" s="163"/>
      <c r="B30" s="33" t="s">
        <v>208</v>
      </c>
      <c r="C30" s="33" t="s">
        <v>422</v>
      </c>
      <c r="D30" s="33" t="s">
        <v>1045</v>
      </c>
      <c r="E30" s="9"/>
      <c r="F30" s="33" t="s">
        <v>417</v>
      </c>
      <c r="G30" s="33" t="s">
        <v>423</v>
      </c>
      <c r="H30" s="33"/>
      <c r="I30" s="11"/>
      <c r="J30" s="11"/>
      <c r="K30" s="11"/>
      <c r="L30" s="11"/>
      <c r="M30" s="11"/>
      <c r="N30" s="15" t="str">
        <f t="shared" si="0"/>
        <v/>
      </c>
      <c r="O30" s="33"/>
      <c r="P30" s="33"/>
      <c r="Q30" s="11"/>
      <c r="R30" s="33"/>
      <c r="S30" s="12"/>
      <c r="T30" s="33"/>
      <c r="U30" s="33"/>
    </row>
    <row r="31" spans="1:21" s="23" customFormat="1" ht="110.4" x14ac:dyDescent="0.3">
      <c r="A31" s="163"/>
      <c r="B31" s="33" t="s">
        <v>208</v>
      </c>
      <c r="C31" s="33" t="s">
        <v>424</v>
      </c>
      <c r="D31" s="33" t="s">
        <v>1046</v>
      </c>
      <c r="E31" s="9"/>
      <c r="F31" s="33" t="s">
        <v>417</v>
      </c>
      <c r="G31" s="33" t="s">
        <v>423</v>
      </c>
      <c r="H31" s="33"/>
      <c r="I31" s="11"/>
      <c r="J31" s="11"/>
      <c r="K31" s="11"/>
      <c r="L31" s="11"/>
      <c r="M31" s="11"/>
      <c r="N31" s="15" t="str">
        <f t="shared" si="0"/>
        <v/>
      </c>
      <c r="O31" s="33"/>
      <c r="P31" s="33"/>
      <c r="Q31" s="11"/>
      <c r="R31" s="33"/>
      <c r="S31" s="12"/>
      <c r="T31" s="33"/>
      <c r="U31" s="33"/>
    </row>
    <row r="32" spans="1:21" s="23" customFormat="1" ht="96.6" x14ac:dyDescent="0.3">
      <c r="A32" s="163"/>
      <c r="B32" s="33" t="s">
        <v>208</v>
      </c>
      <c r="C32" s="33" t="s">
        <v>425</v>
      </c>
      <c r="D32" s="33" t="s">
        <v>1047</v>
      </c>
      <c r="E32" s="33" t="s">
        <v>416</v>
      </c>
      <c r="F32" s="9"/>
      <c r="G32" s="9"/>
      <c r="H32" s="33"/>
      <c r="I32" s="11"/>
      <c r="J32" s="11"/>
      <c r="K32" s="11"/>
      <c r="L32" s="11"/>
      <c r="M32" s="11"/>
      <c r="N32" s="15" t="str">
        <f t="shared" si="0"/>
        <v/>
      </c>
      <c r="O32" s="33"/>
      <c r="P32" s="33"/>
      <c r="Q32" s="11"/>
      <c r="R32" s="33"/>
      <c r="S32" s="12"/>
      <c r="T32" s="33"/>
      <c r="U32" s="33"/>
    </row>
    <row r="33" spans="1:21" s="23" customFormat="1" ht="96.6" x14ac:dyDescent="0.3">
      <c r="A33" s="163"/>
      <c r="B33" s="33" t="s">
        <v>208</v>
      </c>
      <c r="C33" s="33" t="s">
        <v>426</v>
      </c>
      <c r="D33" s="33" t="s">
        <v>1048</v>
      </c>
      <c r="E33" s="33" t="s">
        <v>416</v>
      </c>
      <c r="F33" s="9"/>
      <c r="G33" s="9"/>
      <c r="H33" s="33"/>
      <c r="I33" s="11"/>
      <c r="J33" s="11"/>
      <c r="K33" s="11"/>
      <c r="L33" s="11"/>
      <c r="M33" s="11"/>
      <c r="N33" s="15" t="str">
        <f t="shared" si="0"/>
        <v/>
      </c>
      <c r="O33" s="33"/>
      <c r="P33" s="33"/>
      <c r="Q33" s="11"/>
      <c r="R33" s="33"/>
      <c r="S33" s="12"/>
      <c r="T33" s="33"/>
      <c r="U33" s="33"/>
    </row>
    <row r="34" spans="1:21" s="23" customFormat="1" ht="110.4" x14ac:dyDescent="0.3">
      <c r="A34" s="162"/>
      <c r="B34" s="33" t="s">
        <v>208</v>
      </c>
      <c r="C34" s="33" t="s">
        <v>427</v>
      </c>
      <c r="D34" s="33" t="s">
        <v>1049</v>
      </c>
      <c r="E34" s="9"/>
      <c r="F34" s="33" t="s">
        <v>417</v>
      </c>
      <c r="G34" s="33" t="s">
        <v>423</v>
      </c>
      <c r="H34" s="33"/>
      <c r="I34" s="11"/>
      <c r="J34" s="11"/>
      <c r="K34" s="11"/>
      <c r="L34" s="11"/>
      <c r="M34" s="11"/>
      <c r="N34" s="15" t="str">
        <f t="shared" si="0"/>
        <v/>
      </c>
      <c r="O34" s="33"/>
      <c r="P34" s="33"/>
      <c r="Q34" s="11"/>
      <c r="R34" s="33"/>
      <c r="S34" s="12"/>
      <c r="T34" s="33"/>
      <c r="U34" s="33"/>
    </row>
    <row r="35" spans="1:21" s="23" customFormat="1" ht="96.6" x14ac:dyDescent="0.3">
      <c r="A35" s="161" t="s">
        <v>211</v>
      </c>
      <c r="B35" s="33" t="s">
        <v>210</v>
      </c>
      <c r="C35" s="33" t="s">
        <v>428</v>
      </c>
      <c r="D35" s="33" t="s">
        <v>1050</v>
      </c>
      <c r="E35" s="33" t="s">
        <v>429</v>
      </c>
      <c r="F35" s="9"/>
      <c r="G35" s="9"/>
      <c r="H35" s="33"/>
      <c r="I35" s="11"/>
      <c r="J35" s="11"/>
      <c r="K35" s="11"/>
      <c r="L35" s="11"/>
      <c r="M35" s="11"/>
      <c r="N35" s="15" t="str">
        <f t="shared" si="0"/>
        <v/>
      </c>
      <c r="O35" s="33"/>
      <c r="P35" s="33"/>
      <c r="Q35" s="11"/>
      <c r="R35" s="33"/>
      <c r="S35" s="12"/>
      <c r="T35" s="33"/>
      <c r="U35" s="33"/>
    </row>
    <row r="36" spans="1:21" s="23" customFormat="1" ht="96.6" x14ac:dyDescent="0.3">
      <c r="A36" s="163"/>
      <c r="B36" s="33" t="s">
        <v>210</v>
      </c>
      <c r="C36" s="33" t="s">
        <v>431</v>
      </c>
      <c r="D36" s="33" t="s">
        <v>1051</v>
      </c>
      <c r="E36" s="33" t="s">
        <v>429</v>
      </c>
      <c r="F36" s="9"/>
      <c r="G36" s="9"/>
      <c r="H36" s="33"/>
      <c r="I36" s="11"/>
      <c r="J36" s="11"/>
      <c r="K36" s="11"/>
      <c r="L36" s="11"/>
      <c r="M36" s="11"/>
      <c r="N36" s="15" t="str">
        <f t="shared" si="0"/>
        <v/>
      </c>
      <c r="O36" s="33"/>
      <c r="P36" s="33"/>
      <c r="Q36" s="11"/>
      <c r="R36" s="33"/>
      <c r="S36" s="12"/>
      <c r="T36" s="33"/>
      <c r="U36" s="33"/>
    </row>
    <row r="37" spans="1:21" s="23" customFormat="1" ht="96.6" x14ac:dyDescent="0.3">
      <c r="A37" s="163"/>
      <c r="B37" s="33" t="s">
        <v>210</v>
      </c>
      <c r="C37" s="33" t="s">
        <v>432</v>
      </c>
      <c r="D37" s="33" t="s">
        <v>1052</v>
      </c>
      <c r="E37" s="33" t="s">
        <v>429</v>
      </c>
      <c r="F37" s="9"/>
      <c r="G37" s="9"/>
      <c r="H37" s="33"/>
      <c r="I37" s="11"/>
      <c r="J37" s="11"/>
      <c r="K37" s="11"/>
      <c r="L37" s="11"/>
      <c r="M37" s="11"/>
      <c r="N37" s="15" t="str">
        <f t="shared" si="0"/>
        <v/>
      </c>
      <c r="O37" s="33"/>
      <c r="P37" s="33"/>
      <c r="Q37" s="11"/>
      <c r="R37" s="33"/>
      <c r="S37" s="12"/>
      <c r="T37" s="33"/>
      <c r="U37" s="33"/>
    </row>
    <row r="38" spans="1:21" s="23" customFormat="1" ht="82.8" x14ac:dyDescent="0.3">
      <c r="A38" s="163"/>
      <c r="B38" s="33" t="s">
        <v>210</v>
      </c>
      <c r="C38" s="33" t="s">
        <v>433</v>
      </c>
      <c r="D38" s="33" t="s">
        <v>1053</v>
      </c>
      <c r="E38" s="9"/>
      <c r="F38" s="33" t="s">
        <v>430</v>
      </c>
      <c r="G38" s="33" t="s">
        <v>434</v>
      </c>
      <c r="H38" s="33"/>
      <c r="I38" s="11"/>
      <c r="J38" s="11"/>
      <c r="K38" s="11"/>
      <c r="L38" s="11"/>
      <c r="M38" s="11"/>
      <c r="N38" s="15" t="str">
        <f t="shared" si="0"/>
        <v/>
      </c>
      <c r="O38" s="33"/>
      <c r="P38" s="33"/>
      <c r="Q38" s="11"/>
      <c r="R38" s="33"/>
      <c r="S38" s="12"/>
      <c r="T38" s="33"/>
      <c r="U38" s="33"/>
    </row>
    <row r="39" spans="1:21" s="23" customFormat="1" ht="96.6" x14ac:dyDescent="0.3">
      <c r="A39" s="163"/>
      <c r="B39" s="33" t="s">
        <v>210</v>
      </c>
      <c r="C39" s="33" t="s">
        <v>435</v>
      </c>
      <c r="D39" s="33" t="s">
        <v>1054</v>
      </c>
      <c r="E39" s="33" t="s">
        <v>429</v>
      </c>
      <c r="F39" s="9"/>
      <c r="G39" s="9"/>
      <c r="H39" s="33"/>
      <c r="I39" s="11"/>
      <c r="J39" s="11"/>
      <c r="K39" s="11"/>
      <c r="L39" s="11"/>
      <c r="M39" s="11"/>
      <c r="N39" s="15" t="str">
        <f t="shared" si="0"/>
        <v/>
      </c>
      <c r="O39" s="33"/>
      <c r="P39" s="33"/>
      <c r="Q39" s="11"/>
      <c r="R39" s="33"/>
      <c r="S39" s="12"/>
      <c r="T39" s="33"/>
      <c r="U39" s="33"/>
    </row>
    <row r="40" spans="1:21" s="23" customFormat="1" ht="96.6" x14ac:dyDescent="0.3">
      <c r="A40" s="162"/>
      <c r="B40" s="33" t="s">
        <v>210</v>
      </c>
      <c r="C40" s="33" t="s">
        <v>436</v>
      </c>
      <c r="D40" s="33" t="s">
        <v>1055</v>
      </c>
      <c r="E40" s="9"/>
      <c r="F40" s="33" t="s">
        <v>430</v>
      </c>
      <c r="G40" s="33" t="s">
        <v>434</v>
      </c>
      <c r="H40" s="33"/>
      <c r="I40" s="11"/>
      <c r="J40" s="11"/>
      <c r="K40" s="11"/>
      <c r="L40" s="11"/>
      <c r="M40" s="11"/>
      <c r="N40" s="15" t="str">
        <f t="shared" si="0"/>
        <v/>
      </c>
      <c r="O40" s="33"/>
      <c r="P40" s="33"/>
      <c r="Q40" s="11"/>
      <c r="R40" s="33"/>
      <c r="S40" s="12"/>
      <c r="T40" s="33"/>
      <c r="U40" s="33"/>
    </row>
    <row r="41" spans="1:21" s="23" customFormat="1" ht="110.4" x14ac:dyDescent="0.3">
      <c r="A41" s="161" t="s">
        <v>213</v>
      </c>
      <c r="B41" s="33" t="s">
        <v>212</v>
      </c>
      <c r="C41" s="33" t="s">
        <v>437</v>
      </c>
      <c r="D41" s="33" t="s">
        <v>1056</v>
      </c>
      <c r="E41" s="33" t="s">
        <v>438</v>
      </c>
      <c r="F41" s="9"/>
      <c r="G41" s="9"/>
      <c r="H41" s="33"/>
      <c r="I41" s="11"/>
      <c r="J41" s="11"/>
      <c r="K41" s="11"/>
      <c r="L41" s="11"/>
      <c r="M41" s="11"/>
      <c r="N41" s="15" t="str">
        <f t="shared" si="0"/>
        <v/>
      </c>
      <c r="O41" s="33"/>
      <c r="P41" s="33"/>
      <c r="Q41" s="11"/>
      <c r="R41" s="33"/>
      <c r="S41" s="12"/>
      <c r="T41" s="33"/>
      <c r="U41" s="33"/>
    </row>
    <row r="42" spans="1:21" s="23" customFormat="1" ht="124.2" x14ac:dyDescent="0.3">
      <c r="A42" s="163"/>
      <c r="B42" s="33" t="s">
        <v>212</v>
      </c>
      <c r="C42" s="33" t="s">
        <v>440</v>
      </c>
      <c r="D42" s="33" t="s">
        <v>1057</v>
      </c>
      <c r="E42" s="33" t="s">
        <v>438</v>
      </c>
      <c r="F42" s="33" t="s">
        <v>439</v>
      </c>
      <c r="G42" s="9"/>
      <c r="H42" s="33"/>
      <c r="I42" s="11"/>
      <c r="J42" s="11"/>
      <c r="K42" s="11"/>
      <c r="L42" s="11"/>
      <c r="M42" s="11"/>
      <c r="N42" s="15" t="str">
        <f t="shared" si="0"/>
        <v/>
      </c>
      <c r="O42" s="33"/>
      <c r="P42" s="33"/>
      <c r="Q42" s="11"/>
      <c r="R42" s="33"/>
      <c r="S42" s="12"/>
      <c r="T42" s="33"/>
      <c r="U42" s="33"/>
    </row>
    <row r="43" spans="1:21" s="23" customFormat="1" ht="110.4" x14ac:dyDescent="0.3">
      <c r="A43" s="163"/>
      <c r="B43" s="33" t="s">
        <v>212</v>
      </c>
      <c r="C43" s="33" t="s">
        <v>441</v>
      </c>
      <c r="D43" s="33" t="s">
        <v>1058</v>
      </c>
      <c r="E43" s="33" t="s">
        <v>438</v>
      </c>
      <c r="F43" s="9"/>
      <c r="G43" s="9"/>
      <c r="H43" s="33"/>
      <c r="I43" s="11"/>
      <c r="J43" s="11"/>
      <c r="K43" s="11"/>
      <c r="L43" s="11"/>
      <c r="M43" s="11"/>
      <c r="N43" s="15" t="str">
        <f t="shared" si="0"/>
        <v/>
      </c>
      <c r="O43" s="33"/>
      <c r="P43" s="33"/>
      <c r="Q43" s="11"/>
      <c r="R43" s="33"/>
      <c r="S43" s="12"/>
      <c r="T43" s="33"/>
      <c r="U43" s="33"/>
    </row>
    <row r="44" spans="1:21" s="23" customFormat="1" ht="110.4" x14ac:dyDescent="0.3">
      <c r="A44" s="163"/>
      <c r="B44" s="33" t="s">
        <v>212</v>
      </c>
      <c r="C44" s="33" t="s">
        <v>442</v>
      </c>
      <c r="D44" s="33" t="s">
        <v>1059</v>
      </c>
      <c r="E44" s="33" t="s">
        <v>438</v>
      </c>
      <c r="F44" s="9"/>
      <c r="G44" s="9"/>
      <c r="H44" s="33"/>
      <c r="I44" s="11"/>
      <c r="J44" s="11"/>
      <c r="K44" s="11"/>
      <c r="L44" s="11"/>
      <c r="M44" s="11"/>
      <c r="N44" s="15" t="str">
        <f t="shared" si="0"/>
        <v/>
      </c>
      <c r="O44" s="33"/>
      <c r="P44" s="33"/>
      <c r="Q44" s="11"/>
      <c r="R44" s="33"/>
      <c r="S44" s="12"/>
      <c r="T44" s="33"/>
      <c r="U44" s="33"/>
    </row>
    <row r="45" spans="1:21" s="23" customFormat="1" ht="110.4" x14ac:dyDescent="0.3">
      <c r="A45" s="163"/>
      <c r="B45" s="33" t="s">
        <v>212</v>
      </c>
      <c r="C45" s="33" t="s">
        <v>443</v>
      </c>
      <c r="D45" s="33" t="s">
        <v>1060</v>
      </c>
      <c r="E45" s="33" t="s">
        <v>438</v>
      </c>
      <c r="F45" s="9"/>
      <c r="G45" s="9"/>
      <c r="H45" s="33"/>
      <c r="I45" s="11"/>
      <c r="J45" s="11"/>
      <c r="K45" s="11"/>
      <c r="L45" s="11"/>
      <c r="M45" s="11"/>
      <c r="N45" s="15" t="str">
        <f t="shared" si="0"/>
        <v/>
      </c>
      <c r="O45" s="33"/>
      <c r="P45" s="33"/>
      <c r="Q45" s="11"/>
      <c r="R45" s="33"/>
      <c r="S45" s="12"/>
      <c r="T45" s="33"/>
      <c r="U45" s="33"/>
    </row>
    <row r="46" spans="1:21" s="23" customFormat="1" ht="110.4" x14ac:dyDescent="0.3">
      <c r="A46" s="163"/>
      <c r="B46" s="33" t="s">
        <v>212</v>
      </c>
      <c r="C46" s="33" t="s">
        <v>444</v>
      </c>
      <c r="D46" s="33" t="s">
        <v>1061</v>
      </c>
      <c r="E46" s="33" t="s">
        <v>438</v>
      </c>
      <c r="F46" s="9"/>
      <c r="G46" s="9"/>
      <c r="H46" s="33"/>
      <c r="I46" s="11"/>
      <c r="J46" s="11"/>
      <c r="K46" s="11"/>
      <c r="L46" s="11"/>
      <c r="M46" s="11"/>
      <c r="N46" s="15" t="str">
        <f t="shared" si="0"/>
        <v/>
      </c>
      <c r="O46" s="33"/>
      <c r="P46" s="33"/>
      <c r="Q46" s="11"/>
      <c r="R46" s="33"/>
      <c r="S46" s="12"/>
      <c r="T46" s="33"/>
      <c r="U46" s="33"/>
    </row>
    <row r="47" spans="1:21" s="23" customFormat="1" ht="124.2" x14ac:dyDescent="0.3">
      <c r="A47" s="162"/>
      <c r="B47" s="33" t="s">
        <v>212</v>
      </c>
      <c r="C47" s="33" t="s">
        <v>445</v>
      </c>
      <c r="D47" s="33" t="s">
        <v>1062</v>
      </c>
      <c r="E47" s="9"/>
      <c r="F47" s="33" t="s">
        <v>439</v>
      </c>
      <c r="G47" s="33" t="s">
        <v>446</v>
      </c>
      <c r="H47" s="33"/>
      <c r="I47" s="11"/>
      <c r="J47" s="11"/>
      <c r="K47" s="11"/>
      <c r="L47" s="11"/>
      <c r="M47" s="11"/>
      <c r="N47" s="15" t="str">
        <f t="shared" si="0"/>
        <v/>
      </c>
      <c r="O47" s="33"/>
      <c r="P47" s="33"/>
      <c r="Q47" s="11"/>
      <c r="R47" s="33"/>
      <c r="S47" s="12"/>
      <c r="T47" s="33"/>
      <c r="U47" s="33"/>
    </row>
    <row r="48" spans="1:21" s="23" customFormat="1" ht="69" x14ac:dyDescent="0.3">
      <c r="A48" s="161" t="s">
        <v>215</v>
      </c>
      <c r="B48" s="33" t="s">
        <v>214</v>
      </c>
      <c r="C48" s="33" t="s">
        <v>447</v>
      </c>
      <c r="D48" s="33" t="s">
        <v>1063</v>
      </c>
      <c r="E48" s="33" t="s">
        <v>448</v>
      </c>
      <c r="F48" s="9"/>
      <c r="G48" s="9"/>
      <c r="H48" s="33"/>
      <c r="I48" s="11"/>
      <c r="J48" s="11"/>
      <c r="K48" s="11"/>
      <c r="L48" s="11"/>
      <c r="M48" s="11"/>
      <c r="N48" s="15" t="str">
        <f t="shared" si="0"/>
        <v/>
      </c>
      <c r="O48" s="33"/>
      <c r="P48" s="33"/>
      <c r="Q48" s="11"/>
      <c r="R48" s="33"/>
      <c r="S48" s="12"/>
      <c r="T48" s="33"/>
      <c r="U48" s="33"/>
    </row>
    <row r="49" spans="1:21" s="23" customFormat="1" ht="69" x14ac:dyDescent="0.3">
      <c r="A49" s="163"/>
      <c r="B49" s="33" t="s">
        <v>214</v>
      </c>
      <c r="C49" s="33" t="s">
        <v>450</v>
      </c>
      <c r="D49" s="33" t="s">
        <v>1064</v>
      </c>
      <c r="E49" s="33" t="s">
        <v>448</v>
      </c>
      <c r="F49" s="9"/>
      <c r="G49" s="9"/>
      <c r="H49" s="33"/>
      <c r="I49" s="11"/>
      <c r="J49" s="11"/>
      <c r="K49" s="11"/>
      <c r="L49" s="11"/>
      <c r="M49" s="11"/>
      <c r="N49" s="15" t="str">
        <f t="shared" si="0"/>
        <v/>
      </c>
      <c r="O49" s="33"/>
      <c r="P49" s="33"/>
      <c r="Q49" s="11"/>
      <c r="R49" s="33"/>
      <c r="S49" s="12"/>
      <c r="T49" s="33"/>
      <c r="U49" s="33"/>
    </row>
    <row r="50" spans="1:21" s="23" customFormat="1" ht="69" x14ac:dyDescent="0.3">
      <c r="A50" s="163"/>
      <c r="B50" s="33" t="s">
        <v>214</v>
      </c>
      <c r="C50" s="33" t="s">
        <v>451</v>
      </c>
      <c r="D50" s="33" t="s">
        <v>1065</v>
      </c>
      <c r="E50" s="33" t="s">
        <v>448</v>
      </c>
      <c r="F50" s="9"/>
      <c r="G50" s="9"/>
      <c r="H50" s="33"/>
      <c r="I50" s="11"/>
      <c r="J50" s="11"/>
      <c r="K50" s="11"/>
      <c r="L50" s="11"/>
      <c r="M50" s="11"/>
      <c r="N50" s="15" t="str">
        <f t="shared" si="0"/>
        <v/>
      </c>
      <c r="O50" s="33"/>
      <c r="P50" s="33"/>
      <c r="Q50" s="11"/>
      <c r="R50" s="33"/>
      <c r="S50" s="12"/>
      <c r="T50" s="33"/>
      <c r="U50" s="33"/>
    </row>
    <row r="51" spans="1:21" s="23" customFormat="1" ht="82.8" x14ac:dyDescent="0.3">
      <c r="A51" s="162"/>
      <c r="B51" s="33" t="s">
        <v>214</v>
      </c>
      <c r="C51" s="33" t="s">
        <v>452</v>
      </c>
      <c r="D51" s="33" t="s">
        <v>1066</v>
      </c>
      <c r="E51" s="9"/>
      <c r="F51" s="33" t="s">
        <v>385</v>
      </c>
      <c r="G51" s="33" t="s">
        <v>449</v>
      </c>
      <c r="H51" s="33"/>
      <c r="I51" s="11"/>
      <c r="J51" s="11"/>
      <c r="K51" s="11"/>
      <c r="L51" s="11"/>
      <c r="M51" s="11"/>
      <c r="N51" s="15" t="str">
        <f t="shared" si="0"/>
        <v/>
      </c>
      <c r="O51" s="33"/>
      <c r="P51" s="33"/>
      <c r="Q51" s="11"/>
      <c r="R51" s="33"/>
      <c r="S51" s="12"/>
      <c r="T51" s="33"/>
      <c r="U51" s="33"/>
    </row>
  </sheetData>
  <sheetProtection sort="0" autoFilter="0"/>
  <autoFilter ref="A1:U1" xr:uid="{00000000-0009-0000-0000-00000E000000}"/>
  <mergeCells count="7">
    <mergeCell ref="A35:A40"/>
    <mergeCell ref="A41:A47"/>
    <mergeCell ref="A48:A51"/>
    <mergeCell ref="A2:A11"/>
    <mergeCell ref="A12:A15"/>
    <mergeCell ref="A16:A25"/>
    <mergeCell ref="A26:A34"/>
  </mergeCells>
  <conditionalFormatting sqref="N2:N51">
    <cfRule type="expression" dxfId="6" priority="2">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0E00-000000000000}"/>
    <dataValidation allowBlank="1" showInputMessage="1" showErrorMessage="1" promptTitle="Prior Assessment Result" prompt="Associated assessment result if a failure exists for this control from previous year's assessment" sqref="T1" xr:uid="{00000000-0002-0000-0E00-000001000000}"/>
    <dataValidation allowBlank="1" showInputMessage="1" showErrorMessage="1" promptTitle="Assessor POC" prompt="Associated 3PAO POC who conducted the assessment (Employee Name, Company Name)" sqref="R1" xr:uid="{00000000-0002-0000-0E00-000002000000}"/>
    <dataValidation allowBlank="1" showInputMessage="1" showErrorMessage="1" promptTitle="Recommendation for Mitigation" prompt="Associated recommendation to remediate identified risk" sqref="P1" xr:uid="{00000000-0002-0000-0E00-000003000000}"/>
    <dataValidation allowBlank="1" showInputMessage="1" showErrorMessage="1" promptTitle="Risk Statement" prompt="Risk statement for identified risk documenting the associated impact" sqref="O1" xr:uid="{00000000-0002-0000-0E00-000004000000}"/>
    <dataValidation allowBlank="1" showInputMessage="1" showErrorMessage="1" promptTitle="Impact Level" prompt="Associated impact level for identified risk" sqref="M1" xr:uid="{00000000-0002-0000-0E00-000005000000}"/>
    <dataValidation allowBlank="1" showInputMessage="1" showErrorMessage="1" promptTitle="Likelihood Level" prompt="Associated likelihood level for identified risk" sqref="L1" xr:uid="{00000000-0002-0000-0E00-000006000000}"/>
    <dataValidation allowBlank="1" showInputMessage="1" showErrorMessage="1" promptTitle="Identified Risk" prompt="Extrapolated finding(s) from observations and evidence" sqref="K1" xr:uid="{00000000-0002-0000-0E00-000007000000}"/>
    <dataValidation allowBlank="1" showInputMessage="1" showErrorMessage="1" promptTitle="Assessment Result" prompt="Assessment result based on observations and evidence (Satisfied, Other Than Satisfied)" sqref="J1" xr:uid="{00000000-0002-0000-0E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E00-000009000000}"/>
    <dataValidation allowBlank="1" showInputMessage="1" showErrorMessage="1" promptTitle="Observations and Evidence" prompt="Associated assessment results from applicable test procedure(s), along with associated artifacts" sqref="H1" xr:uid="{00000000-0002-0000-0E00-00000A000000}"/>
    <dataValidation allowBlank="1" showInputMessage="1" showErrorMessage="1" promptTitle="Test" prompt="Scoped 'test' test procedure to validate assessment objective" sqref="G1" xr:uid="{00000000-0002-0000-0E00-00000B000000}"/>
    <dataValidation allowBlank="1" showInputMessage="1" showErrorMessage="1" promptTitle="Interview" prompt="Scoped 'interview' test procedure to validate assessment objective" sqref="F1" xr:uid="{00000000-0002-0000-0E00-00000C000000}"/>
    <dataValidation allowBlank="1" showInputMessage="1" showErrorMessage="1" promptTitle="Examine" prompt="Scoped 'examine' test procedure to validate assessment objective" sqref="E1" xr:uid="{00000000-0002-0000-0E00-00000D000000}"/>
    <dataValidation allowBlank="1" showInputMessage="1" showErrorMessage="1" promptTitle="Control Name" prompt="Associated control name from NIST SP 800-53 Rev 4" sqref="A1" xr:uid="{00000000-0002-0000-0E00-00000E000000}"/>
    <dataValidation allowBlank="1" showInputMessage="1" showErrorMessage="1" promptTitle="Control ID" prompt="Associated control ID from NIST SP 800-53 Rev 4" sqref="B1" xr:uid="{00000000-0002-0000-0E00-00000F000000}"/>
    <dataValidation allowBlank="1" showInputMessage="1" showErrorMessage="1" promptTitle="Assessment Procedure" prompt="Associated assessment procedure ID from NIST SP 800-53A Rev 4" sqref="C1" xr:uid="{00000000-0002-0000-0E00-000010000000}"/>
    <dataValidation allowBlank="1" showInputMessage="1" showErrorMessage="1" promptTitle="Assessment Objective" prompt="Associated assessment objective from NIST SP 800-53A Rev 4" sqref="D1" xr:uid="{00000000-0002-0000-0E00-000011000000}"/>
    <dataValidation allowBlank="1" showInputMessage="1" showErrorMessage="1" promptTitle="SSP Imp. Statement Differential" prompt="Does the SSP implementation detail match the technical implementation? Yes or No" sqref="Q1" xr:uid="{00000000-0002-0000-0E00-000017000000}"/>
    <dataValidation type="list" allowBlank="1" showInputMessage="1" showErrorMessage="1" sqref="L2:M1048576 U2:U1048576" xr:uid="{00000000-0002-0000-0E00-000012000000}">
      <formula1>"High,Moderate,Low"</formula1>
    </dataValidation>
    <dataValidation type="list" allowBlank="1" showInputMessage="1" showErrorMessage="1" sqref="J2:J1048576" xr:uid="{00000000-0002-0000-0E00-000013000000}">
      <formula1>"Satisfied,Other Than Satisfied"</formula1>
    </dataValidation>
    <dataValidation type="list" allowBlank="1" showInputMessage="1" showErrorMessage="1" sqref="T2:T1048576" xr:uid="{00000000-0002-0000-0E00-000014000000}">
      <formula1>"Satisfied, Other Than Satisfied"</formula1>
    </dataValidation>
    <dataValidation type="list" allowBlank="1" showInputMessage="1" showErrorMessage="1" sqref="I2:I1048576" xr:uid="{00000000-0002-0000-0E00-000015000000}">
      <formula1>"Implemented,Partially Implemented,Planned,Alternative Implementation,Not Applicable"</formula1>
    </dataValidation>
    <dataValidation type="list" allowBlank="1" showInputMessage="1" showErrorMessage="1" sqref="Q2:Q1048576" xr:uid="{00000000-0002-0000-0E00-000016000000}">
      <formula1>"Yes,No"</formula1>
    </dataValidation>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fitToPage="1"/>
  </sheetPr>
  <dimension ref="A1:U40"/>
  <sheetViews>
    <sheetView zoomScale="80" zoomScaleNormal="80" zoomScaleSheetLayoutView="87" zoomScalePageLayoutView="90" workbookViewId="0">
      <pane ySplit="1" topLeftCell="A2" activePane="bottomLeft" state="frozen"/>
      <selection activeCell="Q1" sqref="Q1"/>
      <selection pane="bottomLeft" activeCell="M5" sqref="M5"/>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218</v>
      </c>
      <c r="B2" s="13" t="s">
        <v>217</v>
      </c>
      <c r="C2" s="22" t="s">
        <v>453</v>
      </c>
      <c r="D2" s="22" t="s">
        <v>1067</v>
      </c>
      <c r="E2" s="8" t="s">
        <v>454</v>
      </c>
      <c r="F2" s="9"/>
      <c r="G2" s="9"/>
      <c r="H2" s="37"/>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217</v>
      </c>
      <c r="C3" s="22" t="s">
        <v>456</v>
      </c>
      <c r="D3" s="22" t="s">
        <v>457</v>
      </c>
      <c r="E3" s="8" t="s">
        <v>454</v>
      </c>
      <c r="F3" s="9"/>
      <c r="G3" s="9"/>
      <c r="H3" s="37"/>
      <c r="I3" s="11"/>
      <c r="J3" s="11"/>
      <c r="K3" s="33"/>
      <c r="L3" s="11"/>
      <c r="M3" s="11"/>
      <c r="N3" s="15" t="str">
        <f t="shared" ref="N3:N40" si="0">IF(OR(L3="",M3=""),"",
IF(OR(L3="Low",M3="Low"),"Low",
IF(OR(L3="Moderate",M3="Moderate"),"Moderate",
"High")))</f>
        <v/>
      </c>
      <c r="O3" s="33"/>
      <c r="P3" s="33"/>
      <c r="Q3" s="11"/>
      <c r="R3" s="33"/>
      <c r="S3" s="12"/>
      <c r="T3" s="33"/>
      <c r="U3" s="33"/>
    </row>
    <row r="4" spans="1:21" s="23" customFormat="1" ht="55.2" x14ac:dyDescent="0.3">
      <c r="A4" s="165"/>
      <c r="B4" s="13" t="s">
        <v>217</v>
      </c>
      <c r="C4" s="22" t="s">
        <v>458</v>
      </c>
      <c r="D4" s="22" t="s">
        <v>459</v>
      </c>
      <c r="E4" s="8" t="s">
        <v>454</v>
      </c>
      <c r="F4" s="8" t="s">
        <v>455</v>
      </c>
      <c r="G4" s="9"/>
      <c r="H4" s="37"/>
      <c r="I4" s="11"/>
      <c r="J4" s="11"/>
      <c r="K4" s="33"/>
      <c r="L4" s="11"/>
      <c r="M4" s="11"/>
      <c r="N4" s="15" t="str">
        <f t="shared" si="0"/>
        <v/>
      </c>
      <c r="O4" s="33"/>
      <c r="P4" s="33"/>
      <c r="Q4" s="11"/>
      <c r="R4" s="33"/>
      <c r="S4" s="12"/>
      <c r="T4" s="33"/>
      <c r="U4" s="33"/>
    </row>
    <row r="5" spans="1:21" s="23" customFormat="1" ht="55.2" x14ac:dyDescent="0.3">
      <c r="A5" s="165"/>
      <c r="B5" s="13" t="s">
        <v>217</v>
      </c>
      <c r="C5" s="22" t="s">
        <v>460</v>
      </c>
      <c r="D5" s="22" t="s">
        <v>461</v>
      </c>
      <c r="E5" s="8" t="s">
        <v>454</v>
      </c>
      <c r="F5" s="9"/>
      <c r="G5" s="9"/>
      <c r="H5" s="37"/>
      <c r="I5" s="11"/>
      <c r="J5" s="11"/>
      <c r="K5" s="33"/>
      <c r="L5" s="11"/>
      <c r="M5" s="11"/>
      <c r="N5" s="15" t="str">
        <f t="shared" si="0"/>
        <v/>
      </c>
      <c r="O5" s="33"/>
      <c r="P5" s="33"/>
      <c r="Q5" s="11"/>
      <c r="R5" s="33"/>
      <c r="S5" s="12"/>
      <c r="T5" s="33"/>
      <c r="U5" s="33"/>
    </row>
    <row r="6" spans="1:21" s="23" customFormat="1" ht="41.4" x14ac:dyDescent="0.3">
      <c r="A6" s="165"/>
      <c r="B6" s="13" t="s">
        <v>217</v>
      </c>
      <c r="C6" s="22" t="s">
        <v>462</v>
      </c>
      <c r="D6" s="22" t="s">
        <v>463</v>
      </c>
      <c r="E6" s="8" t="s">
        <v>454</v>
      </c>
      <c r="F6" s="9"/>
      <c r="G6" s="9"/>
      <c r="H6" s="37"/>
      <c r="I6" s="11"/>
      <c r="J6" s="11"/>
      <c r="K6" s="33"/>
      <c r="L6" s="11"/>
      <c r="M6" s="11"/>
      <c r="N6" s="15" t="str">
        <f t="shared" si="0"/>
        <v/>
      </c>
      <c r="O6" s="33"/>
      <c r="P6" s="33"/>
      <c r="Q6" s="11"/>
      <c r="R6" s="33"/>
      <c r="S6" s="12"/>
      <c r="T6" s="33"/>
      <c r="U6" s="33"/>
    </row>
    <row r="7" spans="1:21" s="23" customFormat="1" ht="55.2" x14ac:dyDescent="0.3">
      <c r="A7" s="165"/>
      <c r="B7" s="13" t="s">
        <v>217</v>
      </c>
      <c r="C7" s="22" t="s">
        <v>464</v>
      </c>
      <c r="D7" s="22" t="s">
        <v>465</v>
      </c>
      <c r="E7" s="8" t="s">
        <v>454</v>
      </c>
      <c r="F7" s="8" t="s">
        <v>455</v>
      </c>
      <c r="G7" s="9"/>
      <c r="H7" s="37"/>
      <c r="I7" s="11"/>
      <c r="J7" s="11"/>
      <c r="K7" s="33"/>
      <c r="L7" s="11"/>
      <c r="M7" s="11"/>
      <c r="N7" s="15" t="str">
        <f t="shared" si="0"/>
        <v/>
      </c>
      <c r="O7" s="33"/>
      <c r="P7" s="33"/>
      <c r="Q7" s="11"/>
      <c r="R7" s="33"/>
      <c r="S7" s="12"/>
      <c r="T7" s="33"/>
      <c r="U7" s="33"/>
    </row>
    <row r="8" spans="1:21" s="23" customFormat="1" ht="41.4" x14ac:dyDescent="0.3">
      <c r="A8" s="165"/>
      <c r="B8" s="13" t="s">
        <v>217</v>
      </c>
      <c r="C8" s="22" t="s">
        <v>466</v>
      </c>
      <c r="D8" s="22" t="s">
        <v>467</v>
      </c>
      <c r="E8" s="8" t="s">
        <v>454</v>
      </c>
      <c r="F8" s="9"/>
      <c r="G8" s="9"/>
      <c r="H8" s="37"/>
      <c r="I8" s="11"/>
      <c r="J8" s="11"/>
      <c r="K8" s="33"/>
      <c r="L8" s="11"/>
      <c r="M8" s="11"/>
      <c r="N8" s="15" t="str">
        <f t="shared" si="0"/>
        <v/>
      </c>
      <c r="O8" s="33"/>
      <c r="P8" s="33"/>
      <c r="Q8" s="11"/>
      <c r="R8" s="33"/>
      <c r="S8" s="12"/>
      <c r="T8" s="33"/>
      <c r="U8" s="33"/>
    </row>
    <row r="9" spans="1:21" s="23" customFormat="1" ht="41.4" x14ac:dyDescent="0.3">
      <c r="A9" s="165"/>
      <c r="B9" s="13" t="s">
        <v>217</v>
      </c>
      <c r="C9" s="22" t="s">
        <v>468</v>
      </c>
      <c r="D9" s="22" t="s">
        <v>469</v>
      </c>
      <c r="E9" s="8" t="s">
        <v>454</v>
      </c>
      <c r="F9" s="9"/>
      <c r="G9" s="9"/>
      <c r="H9" s="37"/>
      <c r="I9" s="11"/>
      <c r="J9" s="11"/>
      <c r="K9" s="11"/>
      <c r="L9" s="11"/>
      <c r="M9" s="11"/>
      <c r="N9" s="15" t="str">
        <f t="shared" si="0"/>
        <v/>
      </c>
      <c r="O9" s="33"/>
      <c r="P9" s="33"/>
      <c r="Q9" s="11"/>
      <c r="R9" s="33"/>
      <c r="S9" s="12"/>
      <c r="T9" s="33"/>
      <c r="U9" s="11"/>
    </row>
    <row r="10" spans="1:21" s="23" customFormat="1" ht="41.4" x14ac:dyDescent="0.3">
      <c r="A10" s="165"/>
      <c r="B10" s="13" t="s">
        <v>217</v>
      </c>
      <c r="C10" s="22" t="s">
        <v>470</v>
      </c>
      <c r="D10" s="22" t="s">
        <v>471</v>
      </c>
      <c r="E10" s="8" t="s">
        <v>454</v>
      </c>
      <c r="F10" s="9"/>
      <c r="G10" s="9"/>
      <c r="H10" s="37"/>
      <c r="I10" s="11"/>
      <c r="J10" s="11"/>
      <c r="K10" s="11"/>
      <c r="L10" s="11"/>
      <c r="M10" s="11"/>
      <c r="N10" s="15" t="str">
        <f t="shared" si="0"/>
        <v/>
      </c>
      <c r="O10" s="33"/>
      <c r="P10" s="33"/>
      <c r="Q10" s="11"/>
      <c r="R10" s="33"/>
      <c r="S10" s="12"/>
      <c r="T10" s="33"/>
      <c r="U10" s="11"/>
    </row>
    <row r="11" spans="1:21" s="23" customFormat="1" ht="41.4" x14ac:dyDescent="0.3">
      <c r="A11" s="166"/>
      <c r="B11" s="13" t="s">
        <v>217</v>
      </c>
      <c r="C11" s="22" t="s">
        <v>472</v>
      </c>
      <c r="D11" s="22" t="s">
        <v>473</v>
      </c>
      <c r="E11" s="8" t="s">
        <v>454</v>
      </c>
      <c r="F11" s="9"/>
      <c r="G11" s="9"/>
      <c r="H11" s="37"/>
      <c r="I11" s="11"/>
      <c r="J11" s="11"/>
      <c r="K11" s="11"/>
      <c r="L11" s="11"/>
      <c r="M11" s="11"/>
      <c r="N11" s="15" t="str">
        <f t="shared" si="0"/>
        <v/>
      </c>
      <c r="O11" s="33"/>
      <c r="P11" s="33"/>
      <c r="Q11" s="11"/>
      <c r="R11" s="33"/>
      <c r="S11" s="12"/>
      <c r="T11" s="33"/>
      <c r="U11" s="11"/>
    </row>
    <row r="12" spans="1:21" s="23" customFormat="1" ht="110.4" x14ac:dyDescent="0.3">
      <c r="A12" s="164" t="s">
        <v>220</v>
      </c>
      <c r="B12" s="13" t="s">
        <v>219</v>
      </c>
      <c r="C12" s="22" t="s">
        <v>474</v>
      </c>
      <c r="D12" s="22" t="s">
        <v>475</v>
      </c>
      <c r="E12" s="8" t="s">
        <v>476</v>
      </c>
      <c r="F12" s="9"/>
      <c r="G12" s="9"/>
      <c r="H12" s="37"/>
      <c r="I12" s="11"/>
      <c r="J12" s="11"/>
      <c r="K12" s="11"/>
      <c r="L12" s="11"/>
      <c r="M12" s="11"/>
      <c r="N12" s="15" t="str">
        <f t="shared" si="0"/>
        <v/>
      </c>
      <c r="O12" s="33"/>
      <c r="P12" s="33"/>
      <c r="Q12" s="11"/>
      <c r="R12" s="33"/>
      <c r="S12" s="12"/>
      <c r="T12" s="33"/>
      <c r="U12" s="11"/>
    </row>
    <row r="13" spans="1:21" s="23" customFormat="1" ht="110.4" x14ac:dyDescent="0.3">
      <c r="A13" s="165"/>
      <c r="B13" s="13" t="s">
        <v>219</v>
      </c>
      <c r="C13" s="22" t="s">
        <v>479</v>
      </c>
      <c r="D13" s="22" t="s">
        <v>480</v>
      </c>
      <c r="E13" s="8" t="s">
        <v>476</v>
      </c>
      <c r="F13" s="9"/>
      <c r="G13" s="9"/>
      <c r="H13" s="37"/>
      <c r="I13" s="11"/>
      <c r="J13" s="11"/>
      <c r="K13" s="11"/>
      <c r="L13" s="11"/>
      <c r="M13" s="11"/>
      <c r="N13" s="15" t="str">
        <f t="shared" si="0"/>
        <v/>
      </c>
      <c r="O13" s="33"/>
      <c r="P13" s="33"/>
      <c r="Q13" s="11"/>
      <c r="R13" s="33"/>
      <c r="S13" s="12"/>
      <c r="T13" s="33"/>
      <c r="U13" s="11"/>
    </row>
    <row r="14" spans="1:21" s="23" customFormat="1" ht="69" x14ac:dyDescent="0.3">
      <c r="A14" s="166"/>
      <c r="B14" s="13" t="s">
        <v>219</v>
      </c>
      <c r="C14" s="22" t="s">
        <v>481</v>
      </c>
      <c r="D14" s="22" t="s">
        <v>482</v>
      </c>
      <c r="E14" s="9"/>
      <c r="F14" s="8" t="s">
        <v>477</v>
      </c>
      <c r="G14" s="8" t="s">
        <v>478</v>
      </c>
      <c r="H14" s="37"/>
      <c r="I14" s="11"/>
      <c r="J14" s="11"/>
      <c r="K14" s="11"/>
      <c r="L14" s="11"/>
      <c r="M14" s="11"/>
      <c r="N14" s="15" t="str">
        <f t="shared" si="0"/>
        <v/>
      </c>
      <c r="O14" s="33"/>
      <c r="P14" s="33"/>
      <c r="Q14" s="11"/>
      <c r="R14" s="33"/>
      <c r="S14" s="12"/>
      <c r="T14" s="33"/>
      <c r="U14" s="11"/>
    </row>
    <row r="15" spans="1:21" s="23" customFormat="1" ht="82.8" x14ac:dyDescent="0.3">
      <c r="A15" s="164" t="s">
        <v>222</v>
      </c>
      <c r="B15" s="13" t="s">
        <v>221</v>
      </c>
      <c r="C15" s="22" t="s">
        <v>483</v>
      </c>
      <c r="D15" s="22" t="s">
        <v>484</v>
      </c>
      <c r="E15" s="9"/>
      <c r="F15" s="8" t="s">
        <v>455</v>
      </c>
      <c r="G15" s="8" t="s">
        <v>486</v>
      </c>
      <c r="H15" s="37"/>
      <c r="I15" s="11"/>
      <c r="J15" s="11"/>
      <c r="K15" s="11"/>
      <c r="L15" s="11"/>
      <c r="M15" s="11"/>
      <c r="N15" s="15" t="str">
        <f t="shared" si="0"/>
        <v/>
      </c>
      <c r="O15" s="33"/>
      <c r="P15" s="33"/>
      <c r="Q15" s="11"/>
      <c r="R15" s="33"/>
      <c r="S15" s="12"/>
      <c r="T15" s="33"/>
      <c r="U15" s="11"/>
    </row>
    <row r="16" spans="1:21" s="23" customFormat="1" ht="96.6" x14ac:dyDescent="0.3">
      <c r="A16" s="165"/>
      <c r="B16" s="13" t="s">
        <v>221</v>
      </c>
      <c r="C16" s="22" t="s">
        <v>487</v>
      </c>
      <c r="D16" s="22" t="s">
        <v>488</v>
      </c>
      <c r="E16" s="9"/>
      <c r="F16" s="8" t="s">
        <v>455</v>
      </c>
      <c r="G16" s="8" t="s">
        <v>486</v>
      </c>
      <c r="H16" s="37"/>
      <c r="I16" s="11"/>
      <c r="J16" s="11"/>
      <c r="K16" s="11"/>
      <c r="L16" s="11"/>
      <c r="M16" s="11"/>
      <c r="N16" s="15" t="str">
        <f t="shared" si="0"/>
        <v/>
      </c>
      <c r="O16" s="33"/>
      <c r="P16" s="33"/>
      <c r="Q16" s="11"/>
      <c r="R16" s="33"/>
      <c r="S16" s="12"/>
      <c r="T16" s="33"/>
      <c r="U16" s="11"/>
    </row>
    <row r="17" spans="1:21" s="23" customFormat="1" ht="110.4" x14ac:dyDescent="0.3">
      <c r="A17" s="165"/>
      <c r="B17" s="13" t="s">
        <v>221</v>
      </c>
      <c r="C17" s="22" t="s">
        <v>489</v>
      </c>
      <c r="D17" s="22" t="s">
        <v>490</v>
      </c>
      <c r="E17" s="8" t="s">
        <v>485</v>
      </c>
      <c r="F17" s="9"/>
      <c r="G17" s="9"/>
      <c r="H17" s="37"/>
      <c r="I17" s="11"/>
      <c r="J17" s="11"/>
      <c r="K17" s="11"/>
      <c r="L17" s="11"/>
      <c r="M17" s="11"/>
      <c r="N17" s="15" t="str">
        <f t="shared" si="0"/>
        <v/>
      </c>
      <c r="O17" s="33"/>
      <c r="P17" s="33"/>
      <c r="Q17" s="11"/>
      <c r="R17" s="33"/>
      <c r="S17" s="12"/>
      <c r="T17" s="33"/>
      <c r="U17" s="11"/>
    </row>
    <row r="18" spans="1:21" s="23" customFormat="1" ht="110.4" x14ac:dyDescent="0.3">
      <c r="A18" s="165"/>
      <c r="B18" s="13" t="s">
        <v>221</v>
      </c>
      <c r="C18" s="22" t="s">
        <v>491</v>
      </c>
      <c r="D18" s="22" t="s">
        <v>492</v>
      </c>
      <c r="E18" s="8" t="s">
        <v>485</v>
      </c>
      <c r="F18" s="9"/>
      <c r="G18" s="9"/>
      <c r="H18" s="37"/>
      <c r="I18" s="11"/>
      <c r="J18" s="11"/>
      <c r="K18" s="11"/>
      <c r="L18" s="11"/>
      <c r="M18" s="11"/>
      <c r="N18" s="15" t="str">
        <f t="shared" si="0"/>
        <v/>
      </c>
      <c r="O18" s="33"/>
      <c r="P18" s="33"/>
      <c r="Q18" s="11"/>
      <c r="R18" s="33"/>
      <c r="S18" s="12"/>
      <c r="T18" s="33"/>
      <c r="U18" s="11"/>
    </row>
    <row r="19" spans="1:21" s="23" customFormat="1" ht="110.4" x14ac:dyDescent="0.3">
      <c r="A19" s="165"/>
      <c r="B19" s="13" t="s">
        <v>221</v>
      </c>
      <c r="C19" s="22" t="s">
        <v>493</v>
      </c>
      <c r="D19" s="22" t="s">
        <v>494</v>
      </c>
      <c r="E19" s="8" t="s">
        <v>485</v>
      </c>
      <c r="F19" s="9"/>
      <c r="G19" s="9"/>
      <c r="H19" s="37"/>
      <c r="I19" s="11"/>
      <c r="J19" s="11"/>
      <c r="K19" s="11"/>
      <c r="L19" s="11"/>
      <c r="M19" s="11"/>
      <c r="N19" s="15" t="str">
        <f t="shared" si="0"/>
        <v/>
      </c>
      <c r="O19" s="33"/>
      <c r="P19" s="33"/>
      <c r="Q19" s="11"/>
      <c r="R19" s="33"/>
      <c r="S19" s="12"/>
      <c r="T19" s="33"/>
      <c r="U19" s="11"/>
    </row>
    <row r="20" spans="1:21" s="23" customFormat="1" ht="82.8" x14ac:dyDescent="0.3">
      <c r="A20" s="165"/>
      <c r="B20" s="13" t="s">
        <v>221</v>
      </c>
      <c r="C20" s="22" t="s">
        <v>495</v>
      </c>
      <c r="D20" s="22" t="s">
        <v>496</v>
      </c>
      <c r="E20" s="9"/>
      <c r="F20" s="9"/>
      <c r="G20" s="8" t="s">
        <v>486</v>
      </c>
      <c r="H20" s="37"/>
      <c r="I20" s="11"/>
      <c r="J20" s="11"/>
      <c r="K20" s="11"/>
      <c r="L20" s="11"/>
      <c r="M20" s="11"/>
      <c r="N20" s="15" t="str">
        <f t="shared" si="0"/>
        <v/>
      </c>
      <c r="O20" s="33"/>
      <c r="P20" s="33"/>
      <c r="Q20" s="11"/>
      <c r="R20" s="33"/>
      <c r="S20" s="12"/>
      <c r="T20" s="33"/>
      <c r="U20" s="11"/>
    </row>
    <row r="21" spans="1:21" s="23" customFormat="1" ht="110.4" x14ac:dyDescent="0.3">
      <c r="A21" s="165"/>
      <c r="B21" s="13" t="s">
        <v>221</v>
      </c>
      <c r="C21" s="22" t="s">
        <v>497</v>
      </c>
      <c r="D21" s="22" t="s">
        <v>498</v>
      </c>
      <c r="E21" s="8" t="s">
        <v>485</v>
      </c>
      <c r="F21" s="9"/>
      <c r="G21" s="9"/>
      <c r="H21" s="37"/>
      <c r="I21" s="11"/>
      <c r="J21" s="11"/>
      <c r="K21" s="11"/>
      <c r="L21" s="11"/>
      <c r="M21" s="11"/>
      <c r="N21" s="15" t="str">
        <f t="shared" si="0"/>
        <v/>
      </c>
      <c r="O21" s="33"/>
      <c r="P21" s="33"/>
      <c r="Q21" s="11"/>
      <c r="R21" s="33"/>
      <c r="S21" s="12"/>
      <c r="T21" s="33"/>
      <c r="U21" s="11"/>
    </row>
    <row r="22" spans="1:21" s="23" customFormat="1" ht="82.8" x14ac:dyDescent="0.3">
      <c r="A22" s="165"/>
      <c r="B22" s="13" t="s">
        <v>221</v>
      </c>
      <c r="C22" s="22" t="s">
        <v>499</v>
      </c>
      <c r="D22" s="22" t="s">
        <v>500</v>
      </c>
      <c r="E22" s="9"/>
      <c r="F22" s="8" t="s">
        <v>455</v>
      </c>
      <c r="G22" s="8" t="s">
        <v>486</v>
      </c>
      <c r="H22" s="37"/>
      <c r="I22" s="11"/>
      <c r="J22" s="11"/>
      <c r="K22" s="11"/>
      <c r="L22" s="11"/>
      <c r="M22" s="11"/>
      <c r="N22" s="15" t="str">
        <f t="shared" si="0"/>
        <v/>
      </c>
      <c r="O22" s="33"/>
      <c r="P22" s="33"/>
      <c r="Q22" s="11"/>
      <c r="R22" s="33"/>
      <c r="S22" s="12"/>
      <c r="T22" s="33"/>
      <c r="U22" s="11"/>
    </row>
    <row r="23" spans="1:21" s="23" customFormat="1" ht="110.4" x14ac:dyDescent="0.3">
      <c r="A23" s="165"/>
      <c r="B23" s="13" t="s">
        <v>221</v>
      </c>
      <c r="C23" s="22" t="s">
        <v>501</v>
      </c>
      <c r="D23" s="22" t="s">
        <v>502</v>
      </c>
      <c r="E23" s="8" t="s">
        <v>485</v>
      </c>
      <c r="F23" s="9"/>
      <c r="G23" s="9"/>
      <c r="H23" s="37"/>
      <c r="I23" s="11"/>
      <c r="J23" s="11"/>
      <c r="K23" s="11"/>
      <c r="L23" s="11"/>
      <c r="M23" s="11"/>
      <c r="N23" s="15" t="str">
        <f t="shared" si="0"/>
        <v/>
      </c>
      <c r="O23" s="33"/>
      <c r="P23" s="33"/>
      <c r="Q23" s="11"/>
      <c r="R23" s="33"/>
      <c r="S23" s="12"/>
      <c r="T23" s="33"/>
      <c r="U23" s="11"/>
    </row>
    <row r="24" spans="1:21" s="23" customFormat="1" ht="124.2" x14ac:dyDescent="0.3">
      <c r="A24" s="166"/>
      <c r="B24" s="13" t="s">
        <v>221</v>
      </c>
      <c r="C24" s="22" t="s">
        <v>503</v>
      </c>
      <c r="D24" s="22" t="s">
        <v>504</v>
      </c>
      <c r="E24" s="9"/>
      <c r="F24" s="8" t="s">
        <v>455</v>
      </c>
      <c r="G24" s="8" t="s">
        <v>486</v>
      </c>
      <c r="H24" s="37"/>
      <c r="I24" s="11"/>
      <c r="J24" s="11"/>
      <c r="K24" s="11"/>
      <c r="L24" s="11"/>
      <c r="M24" s="11"/>
      <c r="N24" s="15" t="str">
        <f t="shared" si="0"/>
        <v/>
      </c>
      <c r="O24" s="33"/>
      <c r="P24" s="33"/>
      <c r="Q24" s="11"/>
      <c r="R24" s="33"/>
      <c r="S24" s="12"/>
      <c r="T24" s="33"/>
      <c r="U24" s="11"/>
    </row>
    <row r="25" spans="1:21" s="23" customFormat="1" ht="138" x14ac:dyDescent="0.3">
      <c r="A25" s="164" t="s">
        <v>224</v>
      </c>
      <c r="B25" s="13" t="s">
        <v>223</v>
      </c>
      <c r="C25" s="22" t="s">
        <v>505</v>
      </c>
      <c r="D25" s="22" t="s">
        <v>506</v>
      </c>
      <c r="E25" s="8" t="s">
        <v>507</v>
      </c>
      <c r="F25" s="9"/>
      <c r="G25" s="9"/>
      <c r="H25" s="37"/>
      <c r="I25" s="11"/>
      <c r="J25" s="11"/>
      <c r="K25" s="11"/>
      <c r="L25" s="11"/>
      <c r="M25" s="11"/>
      <c r="N25" s="15" t="str">
        <f t="shared" si="0"/>
        <v/>
      </c>
      <c r="O25" s="33"/>
      <c r="P25" s="33"/>
      <c r="Q25" s="11"/>
      <c r="R25" s="33"/>
      <c r="S25" s="12"/>
      <c r="T25" s="33"/>
      <c r="U25" s="11"/>
    </row>
    <row r="26" spans="1:21" s="23" customFormat="1" ht="165.6" x14ac:dyDescent="0.3">
      <c r="A26" s="165"/>
      <c r="B26" s="13" t="s">
        <v>223</v>
      </c>
      <c r="C26" s="22" t="s">
        <v>508</v>
      </c>
      <c r="D26" s="22" t="s">
        <v>509</v>
      </c>
      <c r="E26" s="9"/>
      <c r="F26" s="8" t="s">
        <v>510</v>
      </c>
      <c r="G26" s="8" t="s">
        <v>511</v>
      </c>
      <c r="H26" s="37"/>
      <c r="I26" s="11"/>
      <c r="J26" s="11"/>
      <c r="K26" s="11"/>
      <c r="L26" s="11"/>
      <c r="M26" s="11"/>
      <c r="N26" s="15" t="str">
        <f t="shared" si="0"/>
        <v/>
      </c>
      <c r="O26" s="33"/>
      <c r="P26" s="33"/>
      <c r="Q26" s="11"/>
      <c r="R26" s="33"/>
      <c r="S26" s="12"/>
      <c r="T26" s="33"/>
      <c r="U26" s="11"/>
    </row>
    <row r="27" spans="1:21" s="23" customFormat="1" ht="165.6" x14ac:dyDescent="0.3">
      <c r="A27" s="165"/>
      <c r="B27" s="13" t="s">
        <v>223</v>
      </c>
      <c r="C27" s="22" t="s">
        <v>512</v>
      </c>
      <c r="D27" s="22" t="s">
        <v>513</v>
      </c>
      <c r="E27" s="9"/>
      <c r="F27" s="8" t="s">
        <v>510</v>
      </c>
      <c r="G27" s="8" t="s">
        <v>511</v>
      </c>
      <c r="H27" s="37"/>
      <c r="I27" s="11"/>
      <c r="J27" s="11"/>
      <c r="K27" s="11"/>
      <c r="L27" s="11"/>
      <c r="M27" s="11"/>
      <c r="N27" s="15" t="str">
        <f t="shared" si="0"/>
        <v/>
      </c>
      <c r="O27" s="33"/>
      <c r="P27" s="33"/>
      <c r="Q27" s="11"/>
      <c r="R27" s="33"/>
      <c r="S27" s="12"/>
      <c r="T27" s="33"/>
      <c r="U27" s="11"/>
    </row>
    <row r="28" spans="1:21" s="23" customFormat="1" ht="165.6" x14ac:dyDescent="0.3">
      <c r="A28" s="165"/>
      <c r="B28" s="13" t="s">
        <v>223</v>
      </c>
      <c r="C28" s="22" t="s">
        <v>514</v>
      </c>
      <c r="D28" s="22" t="s">
        <v>515</v>
      </c>
      <c r="E28" s="9"/>
      <c r="F28" s="8" t="s">
        <v>510</v>
      </c>
      <c r="G28" s="8" t="s">
        <v>511</v>
      </c>
      <c r="H28" s="37"/>
      <c r="I28" s="11"/>
      <c r="J28" s="11"/>
      <c r="K28" s="11"/>
      <c r="L28" s="11"/>
      <c r="M28" s="11"/>
      <c r="N28" s="15" t="str">
        <f t="shared" si="0"/>
        <v/>
      </c>
      <c r="O28" s="33"/>
      <c r="P28" s="33"/>
      <c r="Q28" s="11"/>
      <c r="R28" s="33"/>
      <c r="S28" s="12"/>
      <c r="T28" s="33"/>
      <c r="U28" s="11"/>
    </row>
    <row r="29" spans="1:21" s="23" customFormat="1" ht="165.6" x14ac:dyDescent="0.3">
      <c r="A29" s="165"/>
      <c r="B29" s="13" t="s">
        <v>223</v>
      </c>
      <c r="C29" s="22" t="s">
        <v>516</v>
      </c>
      <c r="D29" s="22" t="s">
        <v>517</v>
      </c>
      <c r="E29" s="9"/>
      <c r="F29" s="8" t="s">
        <v>510</v>
      </c>
      <c r="G29" s="8" t="s">
        <v>511</v>
      </c>
      <c r="H29" s="37"/>
      <c r="I29" s="11"/>
      <c r="J29" s="11"/>
      <c r="K29" s="11"/>
      <c r="L29" s="11"/>
      <c r="M29" s="11"/>
      <c r="N29" s="15" t="str">
        <f t="shared" si="0"/>
        <v/>
      </c>
      <c r="O29" s="33"/>
      <c r="P29" s="33"/>
      <c r="Q29" s="11"/>
      <c r="R29" s="33"/>
      <c r="S29" s="12"/>
      <c r="T29" s="33"/>
      <c r="U29" s="11"/>
    </row>
    <row r="30" spans="1:21" s="23" customFormat="1" ht="165.6" x14ac:dyDescent="0.3">
      <c r="A30" s="165"/>
      <c r="B30" s="13" t="s">
        <v>223</v>
      </c>
      <c r="C30" s="22" t="s">
        <v>518</v>
      </c>
      <c r="D30" s="22" t="s">
        <v>519</v>
      </c>
      <c r="E30" s="9"/>
      <c r="F30" s="8" t="s">
        <v>510</v>
      </c>
      <c r="G30" s="8" t="s">
        <v>511</v>
      </c>
      <c r="H30" s="37"/>
      <c r="I30" s="11"/>
      <c r="J30" s="11"/>
      <c r="K30" s="11"/>
      <c r="L30" s="11"/>
      <c r="M30" s="11"/>
      <c r="N30" s="15" t="str">
        <f t="shared" si="0"/>
        <v/>
      </c>
      <c r="O30" s="33"/>
      <c r="P30" s="33"/>
      <c r="Q30" s="11"/>
      <c r="R30" s="33"/>
      <c r="S30" s="12"/>
      <c r="T30" s="33"/>
      <c r="U30" s="11"/>
    </row>
    <row r="31" spans="1:21" s="23" customFormat="1" ht="165.6" x14ac:dyDescent="0.3">
      <c r="A31" s="165"/>
      <c r="B31" s="13" t="s">
        <v>223</v>
      </c>
      <c r="C31" s="22" t="s">
        <v>520</v>
      </c>
      <c r="D31" s="22" t="s">
        <v>521</v>
      </c>
      <c r="E31" s="9"/>
      <c r="F31" s="8" t="s">
        <v>510</v>
      </c>
      <c r="G31" s="8" t="s">
        <v>511</v>
      </c>
      <c r="H31" s="37"/>
      <c r="I31" s="11"/>
      <c r="J31" s="11"/>
      <c r="K31" s="11"/>
      <c r="L31" s="11"/>
      <c r="M31" s="11"/>
      <c r="N31" s="15" t="str">
        <f t="shared" si="0"/>
        <v/>
      </c>
      <c r="O31" s="33"/>
      <c r="P31" s="33"/>
      <c r="Q31" s="11"/>
      <c r="R31" s="33"/>
      <c r="S31" s="12"/>
      <c r="T31" s="33"/>
      <c r="U31" s="11"/>
    </row>
    <row r="32" spans="1:21" s="23" customFormat="1" ht="165.6" x14ac:dyDescent="0.3">
      <c r="A32" s="165"/>
      <c r="B32" s="13" t="s">
        <v>223</v>
      </c>
      <c r="C32" s="22" t="s">
        <v>522</v>
      </c>
      <c r="D32" s="22" t="s">
        <v>523</v>
      </c>
      <c r="E32" s="9"/>
      <c r="F32" s="8" t="s">
        <v>510</v>
      </c>
      <c r="G32" s="8" t="s">
        <v>511</v>
      </c>
      <c r="H32" s="37"/>
      <c r="I32" s="11"/>
      <c r="J32" s="11"/>
      <c r="K32" s="11"/>
      <c r="L32" s="11"/>
      <c r="M32" s="11"/>
      <c r="N32" s="15" t="str">
        <f t="shared" si="0"/>
        <v/>
      </c>
      <c r="O32" s="33"/>
      <c r="P32" s="33"/>
      <c r="Q32" s="11"/>
      <c r="R32" s="33"/>
      <c r="S32" s="12"/>
      <c r="T32" s="33"/>
      <c r="U32" s="11"/>
    </row>
    <row r="33" spans="1:21" s="23" customFormat="1" ht="138" x14ac:dyDescent="0.3">
      <c r="A33" s="165"/>
      <c r="B33" s="13" t="s">
        <v>223</v>
      </c>
      <c r="C33" s="22" t="s">
        <v>524</v>
      </c>
      <c r="D33" s="22" t="s">
        <v>525</v>
      </c>
      <c r="E33" s="8" t="s">
        <v>507</v>
      </c>
      <c r="F33" s="9"/>
      <c r="G33" s="9"/>
      <c r="H33" s="37"/>
      <c r="I33" s="11"/>
      <c r="J33" s="11"/>
      <c r="K33" s="11"/>
      <c r="L33" s="11"/>
      <c r="M33" s="11"/>
      <c r="N33" s="15" t="str">
        <f t="shared" si="0"/>
        <v/>
      </c>
      <c r="O33" s="33"/>
      <c r="P33" s="33"/>
      <c r="Q33" s="11"/>
      <c r="R33" s="33"/>
      <c r="S33" s="12"/>
      <c r="T33" s="33"/>
      <c r="U33" s="11"/>
    </row>
    <row r="34" spans="1:21" s="23" customFormat="1" ht="165.6" x14ac:dyDescent="0.3">
      <c r="A34" s="165"/>
      <c r="B34" s="13" t="s">
        <v>223</v>
      </c>
      <c r="C34" s="22" t="s">
        <v>526</v>
      </c>
      <c r="D34" s="22" t="s">
        <v>527</v>
      </c>
      <c r="E34" s="9"/>
      <c r="F34" s="8" t="s">
        <v>510</v>
      </c>
      <c r="G34" s="8" t="s">
        <v>511</v>
      </c>
      <c r="H34" s="37"/>
      <c r="I34" s="11"/>
      <c r="J34" s="11"/>
      <c r="K34" s="11"/>
      <c r="L34" s="11"/>
      <c r="M34" s="11"/>
      <c r="N34" s="15" t="str">
        <f t="shared" si="0"/>
        <v/>
      </c>
      <c r="O34" s="33"/>
      <c r="P34" s="33"/>
      <c r="Q34" s="11"/>
      <c r="R34" s="33"/>
      <c r="S34" s="12"/>
      <c r="T34" s="33"/>
      <c r="U34" s="11"/>
    </row>
    <row r="35" spans="1:21" s="23" customFormat="1" ht="138" x14ac:dyDescent="0.3">
      <c r="A35" s="165"/>
      <c r="B35" s="13" t="s">
        <v>223</v>
      </c>
      <c r="C35" s="22" t="s">
        <v>528</v>
      </c>
      <c r="D35" s="22" t="s">
        <v>529</v>
      </c>
      <c r="E35" s="8" t="s">
        <v>507</v>
      </c>
      <c r="F35" s="9"/>
      <c r="G35" s="9"/>
      <c r="H35" s="37"/>
      <c r="I35" s="11"/>
      <c r="J35" s="11"/>
      <c r="K35" s="11"/>
      <c r="L35" s="11"/>
      <c r="M35" s="11"/>
      <c r="N35" s="15" t="str">
        <f t="shared" si="0"/>
        <v/>
      </c>
      <c r="O35" s="33"/>
      <c r="P35" s="33"/>
      <c r="Q35" s="11"/>
      <c r="R35" s="33"/>
      <c r="S35" s="12"/>
      <c r="T35" s="33"/>
      <c r="U35" s="11"/>
    </row>
    <row r="36" spans="1:21" s="23" customFormat="1" ht="165.6" x14ac:dyDescent="0.3">
      <c r="A36" s="165"/>
      <c r="B36" s="13" t="s">
        <v>223</v>
      </c>
      <c r="C36" s="22" t="s">
        <v>530</v>
      </c>
      <c r="D36" s="22" t="s">
        <v>531</v>
      </c>
      <c r="E36" s="9"/>
      <c r="F36" s="8" t="s">
        <v>510</v>
      </c>
      <c r="G36" s="8" t="s">
        <v>511</v>
      </c>
      <c r="H36" s="37"/>
      <c r="I36" s="11"/>
      <c r="J36" s="11"/>
      <c r="K36" s="11"/>
      <c r="L36" s="11"/>
      <c r="M36" s="11"/>
      <c r="N36" s="15" t="str">
        <f t="shared" si="0"/>
        <v/>
      </c>
      <c r="O36" s="33"/>
      <c r="P36" s="33"/>
      <c r="Q36" s="11"/>
      <c r="R36" s="33"/>
      <c r="S36" s="12"/>
      <c r="T36" s="33"/>
      <c r="U36" s="11"/>
    </row>
    <row r="37" spans="1:21" s="23" customFormat="1" ht="165.6" x14ac:dyDescent="0.3">
      <c r="A37" s="165"/>
      <c r="B37" s="13" t="s">
        <v>223</v>
      </c>
      <c r="C37" s="22" t="s">
        <v>532</v>
      </c>
      <c r="D37" s="22" t="s">
        <v>533</v>
      </c>
      <c r="E37" s="9"/>
      <c r="F37" s="8" t="s">
        <v>510</v>
      </c>
      <c r="G37" s="8" t="s">
        <v>511</v>
      </c>
      <c r="H37" s="37"/>
      <c r="I37" s="11"/>
      <c r="J37" s="11"/>
      <c r="K37" s="11"/>
      <c r="L37" s="11"/>
      <c r="M37" s="11"/>
      <c r="N37" s="15" t="str">
        <f t="shared" si="0"/>
        <v/>
      </c>
      <c r="O37" s="33"/>
      <c r="P37" s="33"/>
      <c r="Q37" s="11"/>
      <c r="R37" s="33"/>
      <c r="S37" s="12"/>
      <c r="T37" s="33"/>
      <c r="U37" s="11"/>
    </row>
    <row r="38" spans="1:21" s="130" customFormat="1" ht="124.2" x14ac:dyDescent="0.3">
      <c r="A38" s="118" t="s">
        <v>1988</v>
      </c>
      <c r="B38" s="128" t="s">
        <v>1986</v>
      </c>
      <c r="C38" s="118" t="s">
        <v>1998</v>
      </c>
      <c r="D38" s="118" t="s">
        <v>1999</v>
      </c>
      <c r="E38" s="8" t="s">
        <v>2000</v>
      </c>
      <c r="F38" s="8" t="s">
        <v>2001</v>
      </c>
      <c r="G38" s="8" t="s">
        <v>2002</v>
      </c>
      <c r="H38" s="129"/>
      <c r="I38" s="11"/>
      <c r="J38" s="11"/>
      <c r="K38" s="11"/>
      <c r="L38" s="11"/>
      <c r="M38" s="11"/>
      <c r="N38" s="15" t="str">
        <f t="shared" si="0"/>
        <v/>
      </c>
      <c r="O38" s="33"/>
      <c r="P38" s="33"/>
      <c r="Q38" s="11"/>
      <c r="R38" s="33"/>
      <c r="S38" s="12"/>
      <c r="T38" s="33"/>
      <c r="U38" s="11"/>
    </row>
    <row r="39" spans="1:21" s="130" customFormat="1" ht="124.2" x14ac:dyDescent="0.3">
      <c r="A39" s="164" t="s">
        <v>2003</v>
      </c>
      <c r="B39" s="128" t="s">
        <v>1987</v>
      </c>
      <c r="C39" s="118" t="s">
        <v>2004</v>
      </c>
      <c r="D39" s="118" t="s">
        <v>2005</v>
      </c>
      <c r="E39" s="8" t="s">
        <v>2000</v>
      </c>
      <c r="F39" s="9"/>
      <c r="G39" s="9"/>
      <c r="H39" s="129"/>
      <c r="I39" s="11"/>
      <c r="J39" s="11"/>
      <c r="K39" s="11"/>
      <c r="L39" s="11"/>
      <c r="M39" s="11"/>
      <c r="N39" s="15" t="str">
        <f t="shared" si="0"/>
        <v/>
      </c>
      <c r="O39" s="33"/>
      <c r="P39" s="33"/>
      <c r="Q39" s="11"/>
      <c r="R39" s="33"/>
      <c r="S39" s="12"/>
      <c r="T39" s="33"/>
      <c r="U39" s="11"/>
    </row>
    <row r="40" spans="1:21" s="130" customFormat="1" ht="110.4" x14ac:dyDescent="0.3">
      <c r="A40" s="166"/>
      <c r="B40" s="128" t="s">
        <v>1987</v>
      </c>
      <c r="C40" s="118" t="s">
        <v>2006</v>
      </c>
      <c r="D40" s="118" t="s">
        <v>2007</v>
      </c>
      <c r="E40" s="9"/>
      <c r="F40" s="8" t="s">
        <v>2008</v>
      </c>
      <c r="G40" s="8" t="s">
        <v>2002</v>
      </c>
      <c r="H40" s="129"/>
      <c r="I40" s="11"/>
      <c r="J40" s="11"/>
      <c r="K40" s="11"/>
      <c r="L40" s="11"/>
      <c r="M40" s="11"/>
      <c r="N40" s="15" t="str">
        <f t="shared" si="0"/>
        <v/>
      </c>
      <c r="O40" s="33"/>
      <c r="P40" s="33"/>
      <c r="Q40" s="11"/>
      <c r="R40" s="33"/>
      <c r="S40" s="12"/>
      <c r="T40" s="33"/>
      <c r="U40" s="11"/>
    </row>
  </sheetData>
  <sheetProtection sort="0" autoFilter="0"/>
  <autoFilter ref="A1:U1" xr:uid="{00000000-0009-0000-0000-00000F000000}"/>
  <mergeCells count="5">
    <mergeCell ref="A2:A11"/>
    <mergeCell ref="A12:A14"/>
    <mergeCell ref="A15:A24"/>
    <mergeCell ref="A25:A37"/>
    <mergeCell ref="A39:A40"/>
  </mergeCells>
  <conditionalFormatting sqref="N2:N37">
    <cfRule type="expression" dxfId="5" priority="5">
      <formula>OR(AND(L2&lt;&gt;"",M2=""),AND(L2="",M2&lt;&gt;""))</formula>
    </cfRule>
  </conditionalFormatting>
  <conditionalFormatting sqref="N38:N40">
    <cfRule type="expression" dxfId="4" priority="1">
      <formula>OR(AND(L38&lt;&gt;"",M38=""),AND(L38="",M38&lt;&gt;""))</formula>
    </cfRule>
  </conditionalFormatting>
  <dataValidations count="24">
    <dataValidation allowBlank="1" showInputMessage="1" showErrorMessage="1" promptTitle="Assessment Objective" prompt="Associated assessment objective from NIST SP 800-53A Rev 4" sqref="D1" xr:uid="{00000000-0002-0000-0F00-000000000000}"/>
    <dataValidation allowBlank="1" showInputMessage="1" showErrorMessage="1" promptTitle="Assessment Procedure" prompt="Associated assessment procedure ID from NIST SP 800-53A Rev 4" sqref="C1" xr:uid="{00000000-0002-0000-0F00-000001000000}"/>
    <dataValidation allowBlank="1" showInputMessage="1" showErrorMessage="1" promptTitle="Control ID" prompt="Associated control ID from NIST SP 800-53 Rev 4" sqref="B1" xr:uid="{00000000-0002-0000-0F00-000002000000}"/>
    <dataValidation allowBlank="1" showInputMessage="1" showErrorMessage="1" promptTitle="Control Name" prompt="Associated control name from NIST SP 800-53 Rev 4" sqref="A1" xr:uid="{00000000-0002-0000-0F00-000003000000}"/>
    <dataValidation allowBlank="1" showInputMessage="1" showErrorMessage="1" promptTitle="Examine" prompt="Scoped 'examine' test procedure to validate assessment objective" sqref="E1" xr:uid="{00000000-0002-0000-0F00-000004000000}"/>
    <dataValidation allowBlank="1" showInputMessage="1" showErrorMessage="1" promptTitle="Interview" prompt="Scoped 'interview' test procedure to validate assessment objective" sqref="F1" xr:uid="{00000000-0002-0000-0F00-000005000000}"/>
    <dataValidation allowBlank="1" showInputMessage="1" showErrorMessage="1" promptTitle="Test" prompt="Scoped 'test' test procedure to validate assessment objective" sqref="G1" xr:uid="{00000000-0002-0000-0F00-000006000000}"/>
    <dataValidation allowBlank="1" showInputMessage="1" showErrorMessage="1" promptTitle="Observations and Evidence" prompt="Associated assessment results from applicable test procedure(s), along with associated artifacts" sqref="H1" xr:uid="{00000000-0002-0000-0F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0F00-000008000000}"/>
    <dataValidation allowBlank="1" showInputMessage="1" showErrorMessage="1" promptTitle="Assessment Result" prompt="Assessment result based on observations and evidence (Satisfied, Other Than Satisfied)" sqref="J1" xr:uid="{00000000-0002-0000-0F00-000009000000}"/>
    <dataValidation allowBlank="1" showInputMessage="1" showErrorMessage="1" promptTitle="Identified Risk" prompt="Extrapolated finding(s) from observations and evidence" sqref="K1" xr:uid="{00000000-0002-0000-0F00-00000A000000}"/>
    <dataValidation allowBlank="1" showInputMessage="1" showErrorMessage="1" promptTitle="Likelihood Level" prompt="Associated likelihood level for identified risk" sqref="L1" xr:uid="{00000000-0002-0000-0F00-00000B000000}"/>
    <dataValidation allowBlank="1" showInputMessage="1" showErrorMessage="1" promptTitle="Impact Level" prompt="Associated impact level for identified risk" sqref="M1" xr:uid="{00000000-0002-0000-0F00-00000C000000}"/>
    <dataValidation allowBlank="1" showInputMessage="1" showErrorMessage="1" promptTitle="Risk Statement" prompt="Risk statement for identified risk documenting the associated impact" sqref="O1" xr:uid="{00000000-0002-0000-0F00-00000D000000}"/>
    <dataValidation allowBlank="1" showInputMessage="1" showErrorMessage="1" promptTitle="Recommendation for Mitigation" prompt="Associated recommendation to remediate identified risk" sqref="P1" xr:uid="{00000000-0002-0000-0F00-00000E000000}"/>
    <dataValidation allowBlank="1" showInputMessage="1" showErrorMessage="1" promptTitle="Assessor POC" prompt="Associated 3PAO POC who conducted the assessment (Employee Name, Company Name)" sqref="R1" xr:uid="{00000000-0002-0000-0F00-00000F000000}"/>
    <dataValidation allowBlank="1" showInputMessage="1" showErrorMessage="1" promptTitle="Prior Assessment Result" prompt="Associated assessment result if a failure exists for this control from previous year's assessment" sqref="T1" xr:uid="{00000000-0002-0000-0F00-000010000000}"/>
    <dataValidation allowBlank="1" showInputMessage="1" showErrorMessage="1" promptTitle="Prior Risk Exposure Level" prompt="Associated risk exposure level if a failure exists for this control from previous year's assessment" sqref="U1" xr:uid="{00000000-0002-0000-0F00-000011000000}"/>
    <dataValidation type="list" allowBlank="1" showInputMessage="1" showErrorMessage="1" sqref="Q2:Q1048576" xr:uid="{00000000-0002-0000-0F00-000012000000}">
      <formula1>"Yes,No"</formula1>
    </dataValidation>
    <dataValidation type="list" allowBlank="1" showInputMessage="1" showErrorMessage="1" sqref="I2:I1048576" xr:uid="{00000000-0002-0000-0F00-000013000000}">
      <formula1>"Implemented,Partially Implemented,Planned,Alternative Implementation,Not Applicable"</formula1>
    </dataValidation>
    <dataValidation type="list" allowBlank="1" showInputMessage="1" showErrorMessage="1" sqref="T2:T1048576" xr:uid="{00000000-0002-0000-0F00-000014000000}">
      <formula1>"Satisfied, Other Than Satisfied"</formula1>
    </dataValidation>
    <dataValidation type="list" allowBlank="1" showInputMessage="1" showErrorMessage="1" sqref="J2:J1048576" xr:uid="{00000000-0002-0000-0F00-000015000000}">
      <formula1>"Satisfied,Other Than Satisfied"</formula1>
    </dataValidation>
    <dataValidation type="list" allowBlank="1" showInputMessage="1" showErrorMessage="1" sqref="U2:U1048576 L2:M1048576" xr:uid="{00000000-0002-0000-0F00-000016000000}">
      <formula1>"High,Moderate,Low"</formula1>
    </dataValidation>
    <dataValidation allowBlank="1" showInputMessage="1" showErrorMessage="1" promptTitle="SSP Imp. Statement Differential" prompt="Does the SSP implementation detail match the technical implementation? Yes or No" sqref="Q1" xr:uid="{00000000-0002-0000-0F00-000017000000}"/>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U34"/>
  <sheetViews>
    <sheetView topLeftCell="I1" zoomScale="80" zoomScaleNormal="80" zoomScaleSheetLayoutView="87" zoomScalePageLayoutView="90" workbookViewId="0">
      <pane ySplit="1" topLeftCell="A2" activePane="bottomLeft" state="frozen"/>
      <selection activeCell="Q1" sqref="Q1"/>
      <selection pane="bottomLeft" activeCell="P9" sqref="P9"/>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227</v>
      </c>
      <c r="B2" s="13" t="s">
        <v>226</v>
      </c>
      <c r="C2" s="22" t="s">
        <v>1113</v>
      </c>
      <c r="D2" s="22" t="s">
        <v>1114</v>
      </c>
      <c r="E2" s="8" t="s">
        <v>620</v>
      </c>
      <c r="F2" s="9"/>
      <c r="G2" s="9"/>
      <c r="H2" s="37"/>
      <c r="I2" s="11"/>
      <c r="J2" s="11"/>
      <c r="K2" s="33"/>
      <c r="L2" s="11"/>
      <c r="M2" s="11"/>
      <c r="N2" s="15" t="str">
        <f>IF(OR(L2="",M2=""),"",
IF(OR(L2="Low",M2="Low"),"Low",
IF(OR(L2="Moderate",M2="Moderate"),"Moderate",
"High")))</f>
        <v/>
      </c>
      <c r="O2" s="33"/>
      <c r="P2" s="33"/>
      <c r="Q2" s="11"/>
      <c r="R2" s="33"/>
      <c r="S2" s="12"/>
      <c r="T2" s="33"/>
      <c r="U2" s="33"/>
    </row>
    <row r="3" spans="1:21" s="23" customFormat="1" ht="41.4" x14ac:dyDescent="0.3">
      <c r="A3" s="165"/>
      <c r="B3" s="13" t="s">
        <v>226</v>
      </c>
      <c r="C3" s="22" t="s">
        <v>1115</v>
      </c>
      <c r="D3" s="22" t="s">
        <v>1116</v>
      </c>
      <c r="E3" s="8" t="s">
        <v>620</v>
      </c>
      <c r="F3" s="9"/>
      <c r="G3" s="9"/>
      <c r="H3" s="37"/>
      <c r="I3" s="11"/>
      <c r="J3" s="11"/>
      <c r="K3" s="33"/>
      <c r="L3" s="11"/>
      <c r="M3" s="11"/>
      <c r="N3" s="15" t="str">
        <f t="shared" ref="N3:N34" si="0">IF(OR(L3="",M3=""),"",
IF(OR(L3="Low",M3="Low"),"Low",
IF(OR(L3="Moderate",M3="Moderate"),"Moderate",
"High")))</f>
        <v/>
      </c>
      <c r="O3" s="33"/>
      <c r="P3" s="33"/>
      <c r="Q3" s="11"/>
      <c r="R3" s="33"/>
      <c r="S3" s="12"/>
      <c r="T3" s="33"/>
      <c r="U3" s="33"/>
    </row>
    <row r="4" spans="1:21" s="23" customFormat="1" ht="69" x14ac:dyDescent="0.3">
      <c r="A4" s="165"/>
      <c r="B4" s="13" t="s">
        <v>226</v>
      </c>
      <c r="C4" s="22" t="s">
        <v>1117</v>
      </c>
      <c r="D4" s="22" t="s">
        <v>1118</v>
      </c>
      <c r="E4" s="8" t="s">
        <v>620</v>
      </c>
      <c r="F4" s="8" t="s">
        <v>621</v>
      </c>
      <c r="G4" s="9"/>
      <c r="H4" s="37"/>
      <c r="I4" s="11"/>
      <c r="J4" s="11"/>
      <c r="K4" s="33"/>
      <c r="L4" s="11"/>
      <c r="M4" s="11"/>
      <c r="N4" s="15" t="str">
        <f t="shared" si="0"/>
        <v/>
      </c>
      <c r="O4" s="33"/>
      <c r="P4" s="33"/>
      <c r="Q4" s="11"/>
      <c r="R4" s="33"/>
      <c r="S4" s="12"/>
      <c r="T4" s="33"/>
      <c r="U4" s="33"/>
    </row>
    <row r="5" spans="1:21" s="23" customFormat="1" ht="69" x14ac:dyDescent="0.3">
      <c r="A5" s="165"/>
      <c r="B5" s="13" t="s">
        <v>226</v>
      </c>
      <c r="C5" s="22" t="s">
        <v>1119</v>
      </c>
      <c r="D5" s="22" t="s">
        <v>1120</v>
      </c>
      <c r="E5" s="8" t="s">
        <v>620</v>
      </c>
      <c r="F5" s="9"/>
      <c r="G5" s="9"/>
      <c r="H5" s="37"/>
      <c r="I5" s="11"/>
      <c r="J5" s="11"/>
      <c r="K5" s="33"/>
      <c r="L5" s="11"/>
      <c r="M5" s="11"/>
      <c r="N5" s="15" t="str">
        <f t="shared" si="0"/>
        <v/>
      </c>
      <c r="O5" s="33"/>
      <c r="P5" s="33"/>
      <c r="Q5" s="11"/>
      <c r="R5" s="33"/>
      <c r="S5" s="12"/>
      <c r="T5" s="33"/>
      <c r="U5" s="33"/>
    </row>
    <row r="6" spans="1:21" s="23" customFormat="1" ht="41.4" x14ac:dyDescent="0.3">
      <c r="A6" s="165"/>
      <c r="B6" s="13" t="s">
        <v>226</v>
      </c>
      <c r="C6" s="22" t="s">
        <v>1121</v>
      </c>
      <c r="D6" s="22" t="s">
        <v>463</v>
      </c>
      <c r="E6" s="8" t="s">
        <v>620</v>
      </c>
      <c r="F6" s="9"/>
      <c r="G6" s="9"/>
      <c r="H6" s="37"/>
      <c r="I6" s="11"/>
      <c r="J6" s="11"/>
      <c r="K6" s="33"/>
      <c r="L6" s="11"/>
      <c r="M6" s="11"/>
      <c r="N6" s="15" t="str">
        <f t="shared" si="0"/>
        <v/>
      </c>
      <c r="O6" s="33"/>
      <c r="P6" s="33"/>
      <c r="Q6" s="11"/>
      <c r="R6" s="33"/>
      <c r="S6" s="12"/>
      <c r="T6" s="33"/>
      <c r="U6" s="33"/>
    </row>
    <row r="7" spans="1:21" s="23" customFormat="1" ht="69" x14ac:dyDescent="0.3">
      <c r="A7" s="165"/>
      <c r="B7" s="13" t="s">
        <v>226</v>
      </c>
      <c r="C7" s="22" t="s">
        <v>1122</v>
      </c>
      <c r="D7" s="22" t="s">
        <v>465</v>
      </c>
      <c r="E7" s="8" t="s">
        <v>620</v>
      </c>
      <c r="F7" s="8" t="s">
        <v>621</v>
      </c>
      <c r="G7" s="9"/>
      <c r="H7" s="37"/>
      <c r="I7" s="11"/>
      <c r="J7" s="11"/>
      <c r="K7" s="33"/>
      <c r="L7" s="11"/>
      <c r="M7" s="11"/>
      <c r="N7" s="15" t="str">
        <f t="shared" si="0"/>
        <v/>
      </c>
      <c r="O7" s="33"/>
      <c r="P7" s="33"/>
      <c r="Q7" s="11"/>
      <c r="R7" s="33"/>
      <c r="S7" s="12"/>
      <c r="T7" s="33"/>
      <c r="U7" s="33"/>
    </row>
    <row r="8" spans="1:21" s="23" customFormat="1" ht="41.4" x14ac:dyDescent="0.3">
      <c r="A8" s="165"/>
      <c r="B8" s="13" t="s">
        <v>226</v>
      </c>
      <c r="C8" s="22" t="s">
        <v>1123</v>
      </c>
      <c r="D8" s="22" t="s">
        <v>1124</v>
      </c>
      <c r="E8" s="8" t="s">
        <v>620</v>
      </c>
      <c r="F8" s="9"/>
      <c r="G8" s="9"/>
      <c r="H8" s="37"/>
      <c r="I8" s="11"/>
      <c r="J8" s="11"/>
      <c r="K8" s="33"/>
      <c r="L8" s="11"/>
      <c r="M8" s="11"/>
      <c r="N8" s="15" t="str">
        <f t="shared" si="0"/>
        <v/>
      </c>
      <c r="O8" s="33"/>
      <c r="P8" s="33"/>
      <c r="Q8" s="11"/>
      <c r="R8" s="33"/>
      <c r="S8" s="12"/>
      <c r="T8" s="33"/>
      <c r="U8" s="33"/>
    </row>
    <row r="9" spans="1:21" s="23" customFormat="1" ht="55.2" x14ac:dyDescent="0.3">
      <c r="A9" s="165"/>
      <c r="B9" s="13" t="s">
        <v>226</v>
      </c>
      <c r="C9" s="22" t="s">
        <v>1125</v>
      </c>
      <c r="D9" s="22" t="s">
        <v>1126</v>
      </c>
      <c r="E9" s="8" t="s">
        <v>620</v>
      </c>
      <c r="F9" s="9"/>
      <c r="G9" s="9"/>
      <c r="H9" s="37"/>
      <c r="I9" s="11"/>
      <c r="J9" s="11"/>
      <c r="K9" s="11"/>
      <c r="L9" s="11"/>
      <c r="M9" s="11"/>
      <c r="N9" s="15" t="str">
        <f t="shared" si="0"/>
        <v/>
      </c>
      <c r="O9" s="33"/>
      <c r="P9" s="33"/>
      <c r="Q9" s="11"/>
      <c r="R9" s="33"/>
      <c r="S9" s="12"/>
      <c r="T9" s="33"/>
      <c r="U9" s="11"/>
    </row>
    <row r="10" spans="1:21" s="23" customFormat="1" ht="41.4" x14ac:dyDescent="0.3">
      <c r="A10" s="165"/>
      <c r="B10" s="13" t="s">
        <v>226</v>
      </c>
      <c r="C10" s="22" t="s">
        <v>1127</v>
      </c>
      <c r="D10" s="22" t="s">
        <v>1128</v>
      </c>
      <c r="E10" s="8" t="s">
        <v>620</v>
      </c>
      <c r="F10" s="9"/>
      <c r="G10" s="9"/>
      <c r="H10" s="37"/>
      <c r="I10" s="11"/>
      <c r="J10" s="11"/>
      <c r="K10" s="11"/>
      <c r="L10" s="11"/>
      <c r="M10" s="11"/>
      <c r="N10" s="15" t="str">
        <f t="shared" si="0"/>
        <v/>
      </c>
      <c r="O10" s="33"/>
      <c r="P10" s="33"/>
      <c r="Q10" s="11"/>
      <c r="R10" s="33"/>
      <c r="S10" s="12"/>
      <c r="T10" s="33"/>
      <c r="U10" s="11"/>
    </row>
    <row r="11" spans="1:21" s="23" customFormat="1" ht="55.2" x14ac:dyDescent="0.3">
      <c r="A11" s="166"/>
      <c r="B11" s="13" t="s">
        <v>226</v>
      </c>
      <c r="C11" s="22" t="s">
        <v>1129</v>
      </c>
      <c r="D11" s="22" t="s">
        <v>1130</v>
      </c>
      <c r="E11" s="8" t="s">
        <v>620</v>
      </c>
      <c r="F11" s="9"/>
      <c r="G11" s="9"/>
      <c r="H11" s="37"/>
      <c r="I11" s="11"/>
      <c r="J11" s="11"/>
      <c r="K11" s="11"/>
      <c r="L11" s="11"/>
      <c r="M11" s="11"/>
      <c r="N11" s="15" t="str">
        <f t="shared" si="0"/>
        <v/>
      </c>
      <c r="O11" s="33"/>
      <c r="P11" s="33"/>
      <c r="Q11" s="11"/>
      <c r="R11" s="33"/>
      <c r="S11" s="12"/>
      <c r="T11" s="33"/>
      <c r="U11" s="11"/>
    </row>
    <row r="12" spans="1:21" s="23" customFormat="1" ht="124.2" x14ac:dyDescent="0.3">
      <c r="A12" s="164" t="s">
        <v>229</v>
      </c>
      <c r="B12" s="13" t="s">
        <v>228</v>
      </c>
      <c r="C12" s="22" t="s">
        <v>622</v>
      </c>
      <c r="D12" s="22" t="s">
        <v>1131</v>
      </c>
      <c r="E12" s="8" t="s">
        <v>623</v>
      </c>
      <c r="F12" s="9"/>
      <c r="G12" s="9"/>
      <c r="H12" s="37"/>
      <c r="I12" s="11"/>
      <c r="J12" s="11"/>
      <c r="K12" s="11"/>
      <c r="L12" s="11"/>
      <c r="M12" s="11"/>
      <c r="N12" s="15" t="str">
        <f t="shared" si="0"/>
        <v/>
      </c>
      <c r="O12" s="33"/>
      <c r="P12" s="33"/>
      <c r="Q12" s="11"/>
      <c r="R12" s="33"/>
      <c r="S12" s="12"/>
      <c r="T12" s="33"/>
      <c r="U12" s="11"/>
    </row>
    <row r="13" spans="1:21" s="23" customFormat="1" ht="138" x14ac:dyDescent="0.3">
      <c r="A13" s="165"/>
      <c r="B13" s="13" t="s">
        <v>228</v>
      </c>
      <c r="C13" s="22" t="s">
        <v>625</v>
      </c>
      <c r="D13" s="22" t="s">
        <v>1348</v>
      </c>
      <c r="E13" s="9"/>
      <c r="F13" s="8" t="s">
        <v>624</v>
      </c>
      <c r="G13" s="8" t="s">
        <v>1132</v>
      </c>
      <c r="H13" s="37"/>
      <c r="I13" s="11"/>
      <c r="J13" s="11"/>
      <c r="K13" s="11"/>
      <c r="L13" s="11"/>
      <c r="M13" s="11"/>
      <c r="N13" s="15" t="str">
        <f t="shared" si="0"/>
        <v/>
      </c>
      <c r="O13" s="33"/>
      <c r="P13" s="33"/>
      <c r="Q13" s="11"/>
      <c r="R13" s="33"/>
      <c r="S13" s="12"/>
      <c r="T13" s="33"/>
      <c r="U13" s="11"/>
    </row>
    <row r="14" spans="1:21" s="23" customFormat="1" ht="138" x14ac:dyDescent="0.3">
      <c r="A14" s="166"/>
      <c r="B14" s="13" t="s">
        <v>228</v>
      </c>
      <c r="C14" s="22" t="s">
        <v>626</v>
      </c>
      <c r="D14" s="22" t="s">
        <v>1133</v>
      </c>
      <c r="E14" s="9"/>
      <c r="F14" s="8" t="s">
        <v>624</v>
      </c>
      <c r="G14" s="8" t="s">
        <v>1132</v>
      </c>
      <c r="H14" s="37"/>
      <c r="I14" s="11"/>
      <c r="J14" s="11"/>
      <c r="K14" s="11"/>
      <c r="L14" s="11"/>
      <c r="M14" s="11"/>
      <c r="N14" s="15" t="str">
        <f t="shared" si="0"/>
        <v/>
      </c>
      <c r="O14" s="33"/>
      <c r="P14" s="33"/>
      <c r="Q14" s="11"/>
      <c r="R14" s="33"/>
      <c r="S14" s="12"/>
      <c r="T14" s="33"/>
      <c r="U14" s="11"/>
    </row>
    <row r="15" spans="1:21" s="23" customFormat="1" ht="138" x14ac:dyDescent="0.3">
      <c r="A15" s="164" t="s">
        <v>231</v>
      </c>
      <c r="B15" s="13" t="s">
        <v>230</v>
      </c>
      <c r="C15" s="22" t="s">
        <v>1134</v>
      </c>
      <c r="D15" s="22" t="s">
        <v>1135</v>
      </c>
      <c r="E15" s="8" t="s">
        <v>627</v>
      </c>
      <c r="F15" s="9"/>
      <c r="G15" s="9"/>
      <c r="H15" s="37"/>
      <c r="I15" s="11"/>
      <c r="J15" s="11"/>
      <c r="K15" s="11"/>
      <c r="L15" s="11"/>
      <c r="M15" s="11"/>
      <c r="N15" s="15" t="str">
        <f t="shared" si="0"/>
        <v/>
      </c>
      <c r="O15" s="33"/>
      <c r="P15" s="33"/>
      <c r="Q15" s="11"/>
      <c r="R15" s="33"/>
      <c r="S15" s="12"/>
      <c r="T15" s="33"/>
      <c r="U15" s="11"/>
    </row>
    <row r="16" spans="1:21" s="23" customFormat="1" ht="138" x14ac:dyDescent="0.3">
      <c r="A16" s="165"/>
      <c r="B16" s="13" t="s">
        <v>230</v>
      </c>
      <c r="C16" s="22" t="s">
        <v>1136</v>
      </c>
      <c r="D16" s="22" t="s">
        <v>1137</v>
      </c>
      <c r="E16" s="9"/>
      <c r="F16" s="8" t="s">
        <v>628</v>
      </c>
      <c r="G16" s="8" t="s">
        <v>1138</v>
      </c>
      <c r="H16" s="37"/>
      <c r="I16" s="11"/>
      <c r="J16" s="11"/>
      <c r="K16" s="11"/>
      <c r="L16" s="11"/>
      <c r="M16" s="11"/>
      <c r="N16" s="15" t="str">
        <f t="shared" si="0"/>
        <v/>
      </c>
      <c r="O16" s="33"/>
      <c r="P16" s="33"/>
      <c r="Q16" s="11"/>
      <c r="R16" s="33"/>
      <c r="S16" s="12"/>
      <c r="T16" s="33"/>
      <c r="U16" s="11"/>
    </row>
    <row r="17" spans="1:21" s="23" customFormat="1" ht="138" x14ac:dyDescent="0.3">
      <c r="A17" s="165"/>
      <c r="B17" s="13" t="s">
        <v>230</v>
      </c>
      <c r="C17" s="22" t="s">
        <v>629</v>
      </c>
      <c r="D17" s="22" t="s">
        <v>1139</v>
      </c>
      <c r="E17" s="8" t="s">
        <v>627</v>
      </c>
      <c r="F17" s="9"/>
      <c r="G17" s="9"/>
      <c r="H17" s="37"/>
      <c r="I17" s="11"/>
      <c r="J17" s="11"/>
      <c r="K17" s="11"/>
      <c r="L17" s="11"/>
      <c r="M17" s="11"/>
      <c r="N17" s="15" t="str">
        <f t="shared" si="0"/>
        <v/>
      </c>
      <c r="O17" s="33"/>
      <c r="P17" s="33"/>
      <c r="Q17" s="11"/>
      <c r="R17" s="33"/>
      <c r="S17" s="12"/>
      <c r="T17" s="33"/>
      <c r="U17" s="11"/>
    </row>
    <row r="18" spans="1:21" s="23" customFormat="1" ht="138" x14ac:dyDescent="0.3">
      <c r="A18" s="165"/>
      <c r="B18" s="13" t="s">
        <v>230</v>
      </c>
      <c r="C18" s="22" t="s">
        <v>630</v>
      </c>
      <c r="D18" s="22" t="s">
        <v>1140</v>
      </c>
      <c r="E18" s="8" t="s">
        <v>627</v>
      </c>
      <c r="F18" s="9"/>
      <c r="G18" s="9"/>
      <c r="H18" s="37"/>
      <c r="I18" s="11"/>
      <c r="J18" s="11"/>
      <c r="K18" s="11"/>
      <c r="L18" s="11"/>
      <c r="M18" s="11"/>
      <c r="N18" s="15" t="str">
        <f t="shared" si="0"/>
        <v/>
      </c>
      <c r="O18" s="33"/>
      <c r="P18" s="33"/>
      <c r="Q18" s="11"/>
      <c r="R18" s="33"/>
      <c r="S18" s="12"/>
      <c r="T18" s="33"/>
      <c r="U18" s="11"/>
    </row>
    <row r="19" spans="1:21" s="23" customFormat="1" ht="138" x14ac:dyDescent="0.3">
      <c r="A19" s="166"/>
      <c r="B19" s="13" t="s">
        <v>230</v>
      </c>
      <c r="C19" s="22" t="s">
        <v>631</v>
      </c>
      <c r="D19" s="22" t="s">
        <v>1141</v>
      </c>
      <c r="E19" s="9"/>
      <c r="F19" s="8" t="s">
        <v>628</v>
      </c>
      <c r="G19" s="8" t="s">
        <v>1138</v>
      </c>
      <c r="H19" s="37"/>
      <c r="I19" s="11"/>
      <c r="J19" s="11"/>
      <c r="K19" s="11"/>
      <c r="L19" s="11"/>
      <c r="M19" s="11"/>
      <c r="N19" s="15" t="str">
        <f t="shared" si="0"/>
        <v/>
      </c>
      <c r="O19" s="33"/>
      <c r="P19" s="33"/>
      <c r="Q19" s="11"/>
      <c r="R19" s="33"/>
      <c r="S19" s="12"/>
      <c r="T19" s="33"/>
      <c r="U19" s="11"/>
    </row>
    <row r="20" spans="1:21" s="23" customFormat="1" ht="220.8" x14ac:dyDescent="0.3">
      <c r="A20" s="164" t="s">
        <v>233</v>
      </c>
      <c r="B20" s="13" t="s">
        <v>232</v>
      </c>
      <c r="C20" s="22" t="s">
        <v>1142</v>
      </c>
      <c r="D20" s="22" t="s">
        <v>1349</v>
      </c>
      <c r="E20" s="8" t="s">
        <v>632</v>
      </c>
      <c r="F20" s="9"/>
      <c r="G20" s="9"/>
      <c r="H20" s="37"/>
      <c r="I20" s="11"/>
      <c r="J20" s="11"/>
      <c r="K20" s="11"/>
      <c r="L20" s="11"/>
      <c r="M20" s="11"/>
      <c r="N20" s="15" t="str">
        <f t="shared" si="0"/>
        <v/>
      </c>
      <c r="O20" s="33"/>
      <c r="P20" s="33"/>
      <c r="Q20" s="11"/>
      <c r="R20" s="33"/>
      <c r="S20" s="12"/>
      <c r="T20" s="33"/>
      <c r="U20" s="11"/>
    </row>
    <row r="21" spans="1:21" s="23" customFormat="1" ht="220.8" x14ac:dyDescent="0.3">
      <c r="A21" s="165"/>
      <c r="B21" s="13" t="s">
        <v>232</v>
      </c>
      <c r="C21" s="22" t="s">
        <v>1144</v>
      </c>
      <c r="D21" s="22" t="s">
        <v>1350</v>
      </c>
      <c r="E21" s="8" t="s">
        <v>632</v>
      </c>
      <c r="F21" s="9"/>
      <c r="G21" s="9"/>
      <c r="H21" s="37"/>
      <c r="I21" s="11"/>
      <c r="J21" s="11"/>
      <c r="K21" s="11"/>
      <c r="L21" s="11"/>
      <c r="M21" s="11"/>
      <c r="N21" s="15" t="str">
        <f t="shared" si="0"/>
        <v/>
      </c>
      <c r="O21" s="33"/>
      <c r="P21" s="33"/>
      <c r="Q21" s="11"/>
      <c r="R21" s="33"/>
      <c r="S21" s="12"/>
      <c r="T21" s="33"/>
      <c r="U21" s="11"/>
    </row>
    <row r="22" spans="1:21" s="23" customFormat="1" ht="220.8" x14ac:dyDescent="0.3">
      <c r="A22" s="165"/>
      <c r="B22" s="13" t="s">
        <v>232</v>
      </c>
      <c r="C22" s="22" t="s">
        <v>1145</v>
      </c>
      <c r="D22" s="22" t="s">
        <v>1146</v>
      </c>
      <c r="E22" s="8" t="s">
        <v>632</v>
      </c>
      <c r="F22" s="9"/>
      <c r="G22" s="36"/>
      <c r="H22" s="37"/>
      <c r="I22" s="11"/>
      <c r="J22" s="11"/>
      <c r="K22" s="11"/>
      <c r="L22" s="11"/>
      <c r="M22" s="11"/>
      <c r="N22" s="15" t="str">
        <f t="shared" si="0"/>
        <v/>
      </c>
      <c r="O22" s="33"/>
      <c r="P22" s="33"/>
      <c r="Q22" s="11"/>
      <c r="R22" s="33"/>
      <c r="S22" s="12"/>
      <c r="T22" s="33"/>
      <c r="U22" s="11"/>
    </row>
    <row r="23" spans="1:21" s="23" customFormat="1" ht="165.6" x14ac:dyDescent="0.3">
      <c r="A23" s="165"/>
      <c r="B23" s="13" t="s">
        <v>232</v>
      </c>
      <c r="C23" s="22" t="s">
        <v>1147</v>
      </c>
      <c r="D23" s="22" t="s">
        <v>1148</v>
      </c>
      <c r="E23" s="9"/>
      <c r="F23" s="8" t="s">
        <v>633</v>
      </c>
      <c r="G23" s="33" t="s">
        <v>1143</v>
      </c>
      <c r="H23" s="37"/>
      <c r="I23" s="11"/>
      <c r="J23" s="11"/>
      <c r="K23" s="11"/>
      <c r="L23" s="11"/>
      <c r="M23" s="11"/>
      <c r="N23" s="15" t="str">
        <f t="shared" si="0"/>
        <v/>
      </c>
      <c r="O23" s="33"/>
      <c r="P23" s="33"/>
      <c r="Q23" s="11"/>
      <c r="R23" s="33"/>
      <c r="S23" s="12"/>
      <c r="T23" s="33"/>
      <c r="U23" s="11"/>
    </row>
    <row r="24" spans="1:21" s="23" customFormat="1" ht="165.6" x14ac:dyDescent="0.3">
      <c r="A24" s="165"/>
      <c r="B24" s="13" t="s">
        <v>232</v>
      </c>
      <c r="C24" s="22" t="s">
        <v>1149</v>
      </c>
      <c r="D24" s="22" t="s">
        <v>1150</v>
      </c>
      <c r="E24" s="9"/>
      <c r="F24" s="8" t="s">
        <v>633</v>
      </c>
      <c r="G24" s="33" t="s">
        <v>1143</v>
      </c>
      <c r="H24" s="37"/>
      <c r="I24" s="11"/>
      <c r="J24" s="11"/>
      <c r="K24" s="11"/>
      <c r="L24" s="11"/>
      <c r="M24" s="11"/>
      <c r="N24" s="15" t="str">
        <f t="shared" si="0"/>
        <v/>
      </c>
      <c r="O24" s="33"/>
      <c r="P24" s="33"/>
      <c r="Q24" s="11"/>
      <c r="R24" s="33"/>
      <c r="S24" s="12"/>
      <c r="T24" s="33"/>
      <c r="U24" s="11"/>
    </row>
    <row r="25" spans="1:21" s="23" customFormat="1" ht="165.6" x14ac:dyDescent="0.3">
      <c r="A25" s="165"/>
      <c r="B25" s="13" t="s">
        <v>232</v>
      </c>
      <c r="C25" s="22" t="s">
        <v>634</v>
      </c>
      <c r="D25" s="22" t="s">
        <v>1151</v>
      </c>
      <c r="E25" s="9"/>
      <c r="F25" s="8" t="s">
        <v>633</v>
      </c>
      <c r="G25" s="33" t="s">
        <v>1143</v>
      </c>
      <c r="H25" s="37"/>
      <c r="I25" s="11"/>
      <c r="J25" s="11"/>
      <c r="K25" s="11"/>
      <c r="L25" s="11"/>
      <c r="M25" s="11"/>
      <c r="N25" s="15" t="str">
        <f t="shared" si="0"/>
        <v/>
      </c>
      <c r="O25" s="33"/>
      <c r="P25" s="33"/>
      <c r="Q25" s="11"/>
      <c r="R25" s="33"/>
      <c r="S25" s="12"/>
      <c r="T25" s="33"/>
      <c r="U25" s="11"/>
    </row>
    <row r="26" spans="1:21" s="23" customFormat="1" ht="220.8" x14ac:dyDescent="0.3">
      <c r="A26" s="165"/>
      <c r="B26" s="13" t="s">
        <v>232</v>
      </c>
      <c r="C26" s="22" t="s">
        <v>1152</v>
      </c>
      <c r="D26" s="22" t="s">
        <v>1153</v>
      </c>
      <c r="E26" s="8" t="s">
        <v>632</v>
      </c>
      <c r="F26" s="9"/>
      <c r="G26" s="36"/>
      <c r="H26" s="37"/>
      <c r="I26" s="11"/>
      <c r="J26" s="11"/>
      <c r="K26" s="11"/>
      <c r="L26" s="11"/>
      <c r="M26" s="11"/>
      <c r="N26" s="15" t="str">
        <f t="shared" si="0"/>
        <v/>
      </c>
      <c r="O26" s="33"/>
      <c r="P26" s="33"/>
      <c r="Q26" s="11"/>
      <c r="R26" s="33"/>
      <c r="S26" s="12"/>
      <c r="T26" s="33"/>
      <c r="U26" s="11"/>
    </row>
    <row r="27" spans="1:21" s="23" customFormat="1" ht="165.6" x14ac:dyDescent="0.3">
      <c r="A27" s="166"/>
      <c r="B27" s="13" t="s">
        <v>232</v>
      </c>
      <c r="C27" s="22" t="s">
        <v>1154</v>
      </c>
      <c r="D27" s="22" t="s">
        <v>1155</v>
      </c>
      <c r="E27" s="9"/>
      <c r="F27" s="8" t="s">
        <v>633</v>
      </c>
      <c r="G27" s="33" t="s">
        <v>1143</v>
      </c>
      <c r="H27" s="37"/>
      <c r="I27" s="11"/>
      <c r="J27" s="11"/>
      <c r="K27" s="11"/>
      <c r="L27" s="11"/>
      <c r="M27" s="11"/>
      <c r="N27" s="15" t="str">
        <f t="shared" si="0"/>
        <v/>
      </c>
      <c r="O27" s="33"/>
      <c r="P27" s="33"/>
      <c r="Q27" s="11"/>
      <c r="R27" s="33"/>
      <c r="S27" s="12"/>
      <c r="T27" s="33"/>
      <c r="U27" s="11"/>
    </row>
    <row r="28" spans="1:21" s="23" customFormat="1" ht="220.8" x14ac:dyDescent="0.3">
      <c r="A28" s="164" t="s">
        <v>235</v>
      </c>
      <c r="B28" s="13" t="s">
        <v>234</v>
      </c>
      <c r="C28" s="22" t="s">
        <v>1156</v>
      </c>
      <c r="D28" s="22" t="s">
        <v>1157</v>
      </c>
      <c r="E28" s="8" t="s">
        <v>635</v>
      </c>
      <c r="F28" s="9"/>
      <c r="G28" s="36"/>
      <c r="H28" s="37"/>
      <c r="I28" s="11"/>
      <c r="J28" s="11"/>
      <c r="K28" s="11"/>
      <c r="L28" s="11"/>
      <c r="M28" s="11"/>
      <c r="N28" s="15" t="str">
        <f t="shared" si="0"/>
        <v/>
      </c>
      <c r="O28" s="33"/>
      <c r="P28" s="33"/>
      <c r="Q28" s="11"/>
      <c r="R28" s="33"/>
      <c r="S28" s="12"/>
      <c r="T28" s="33"/>
      <c r="U28" s="11"/>
    </row>
    <row r="29" spans="1:21" s="23" customFormat="1" ht="220.8" x14ac:dyDescent="0.3">
      <c r="A29" s="165"/>
      <c r="B29" s="13" t="s">
        <v>234</v>
      </c>
      <c r="C29" s="22" t="s">
        <v>1158</v>
      </c>
      <c r="D29" s="22" t="s">
        <v>1159</v>
      </c>
      <c r="E29" s="8" t="s">
        <v>635</v>
      </c>
      <c r="F29" s="9"/>
      <c r="G29" s="9"/>
      <c r="H29" s="37"/>
      <c r="I29" s="11"/>
      <c r="J29" s="11"/>
      <c r="K29" s="11"/>
      <c r="L29" s="11"/>
      <c r="M29" s="11"/>
      <c r="N29" s="15" t="str">
        <f t="shared" si="0"/>
        <v/>
      </c>
      <c r="O29" s="33"/>
      <c r="P29" s="33"/>
      <c r="Q29" s="11"/>
      <c r="R29" s="33"/>
      <c r="S29" s="12"/>
      <c r="T29" s="33"/>
      <c r="U29" s="11"/>
    </row>
    <row r="30" spans="1:21" s="23" customFormat="1" ht="220.8" x14ac:dyDescent="0.3">
      <c r="A30" s="165"/>
      <c r="B30" s="13" t="s">
        <v>234</v>
      </c>
      <c r="C30" s="22" t="s">
        <v>1161</v>
      </c>
      <c r="D30" s="22" t="s">
        <v>1162</v>
      </c>
      <c r="E30" s="8" t="s">
        <v>635</v>
      </c>
      <c r="F30" s="9"/>
      <c r="G30" s="9"/>
      <c r="H30" s="37"/>
      <c r="I30" s="11"/>
      <c r="J30" s="11"/>
      <c r="K30" s="11"/>
      <c r="L30" s="11"/>
      <c r="M30" s="11"/>
      <c r="N30" s="15" t="str">
        <f t="shared" si="0"/>
        <v/>
      </c>
      <c r="O30" s="33"/>
      <c r="P30" s="33"/>
      <c r="Q30" s="11"/>
      <c r="R30" s="33"/>
      <c r="S30" s="12"/>
      <c r="T30" s="33"/>
      <c r="U30" s="11"/>
    </row>
    <row r="31" spans="1:21" s="23" customFormat="1" ht="220.8" x14ac:dyDescent="0.3">
      <c r="A31" s="165"/>
      <c r="B31" s="13" t="s">
        <v>234</v>
      </c>
      <c r="C31" s="22" t="s">
        <v>1163</v>
      </c>
      <c r="D31" s="22" t="s">
        <v>1164</v>
      </c>
      <c r="E31" s="8" t="s">
        <v>635</v>
      </c>
      <c r="F31" s="9"/>
      <c r="G31" s="36"/>
      <c r="H31" s="37"/>
      <c r="I31" s="11"/>
      <c r="J31" s="11"/>
      <c r="K31" s="11"/>
      <c r="L31" s="11"/>
      <c r="M31" s="11"/>
      <c r="N31" s="15" t="str">
        <f t="shared" si="0"/>
        <v/>
      </c>
      <c r="O31" s="33"/>
      <c r="P31" s="33"/>
      <c r="Q31" s="11"/>
      <c r="R31" s="33"/>
      <c r="S31" s="12"/>
      <c r="T31" s="33"/>
      <c r="U31" s="11"/>
    </row>
    <row r="32" spans="1:21" s="23" customFormat="1" ht="220.8" x14ac:dyDescent="0.3">
      <c r="A32" s="165"/>
      <c r="B32" s="13" t="s">
        <v>234</v>
      </c>
      <c r="C32" s="22" t="s">
        <v>1165</v>
      </c>
      <c r="D32" s="22" t="s">
        <v>1166</v>
      </c>
      <c r="E32" s="8" t="s">
        <v>635</v>
      </c>
      <c r="F32" s="9"/>
      <c r="G32" s="36"/>
      <c r="H32" s="37"/>
      <c r="I32" s="11"/>
      <c r="J32" s="11"/>
      <c r="K32" s="11"/>
      <c r="L32" s="11"/>
      <c r="M32" s="11"/>
      <c r="N32" s="15" t="str">
        <f t="shared" si="0"/>
        <v/>
      </c>
      <c r="O32" s="33"/>
      <c r="P32" s="33"/>
      <c r="Q32" s="11"/>
      <c r="R32" s="33"/>
      <c r="S32" s="12"/>
      <c r="T32" s="33"/>
      <c r="U32" s="11"/>
    </row>
    <row r="33" spans="1:21" s="23" customFormat="1" ht="220.8" x14ac:dyDescent="0.3">
      <c r="A33" s="165"/>
      <c r="B33" s="13" t="s">
        <v>234</v>
      </c>
      <c r="C33" s="22" t="s">
        <v>1167</v>
      </c>
      <c r="D33" s="22" t="s">
        <v>1168</v>
      </c>
      <c r="E33" s="8" t="s">
        <v>635</v>
      </c>
      <c r="F33" s="9"/>
      <c r="G33" s="36"/>
      <c r="H33" s="37"/>
      <c r="I33" s="11"/>
      <c r="J33" s="11"/>
      <c r="K33" s="11"/>
      <c r="L33" s="11"/>
      <c r="M33" s="11"/>
      <c r="N33" s="15" t="str">
        <f t="shared" si="0"/>
        <v/>
      </c>
      <c r="O33" s="33"/>
      <c r="P33" s="33"/>
      <c r="Q33" s="11"/>
      <c r="R33" s="33"/>
      <c r="S33" s="12"/>
      <c r="T33" s="33"/>
      <c r="U33" s="11"/>
    </row>
    <row r="34" spans="1:21" s="23" customFormat="1" ht="110.4" x14ac:dyDescent="0.3">
      <c r="A34" s="166"/>
      <c r="B34" s="13" t="s">
        <v>234</v>
      </c>
      <c r="C34" s="22" t="s">
        <v>1169</v>
      </c>
      <c r="D34" s="22" t="s">
        <v>1170</v>
      </c>
      <c r="E34" s="9"/>
      <c r="F34" s="8" t="s">
        <v>636</v>
      </c>
      <c r="G34" s="33" t="s">
        <v>1160</v>
      </c>
      <c r="H34" s="37"/>
      <c r="I34" s="11"/>
      <c r="J34" s="11"/>
      <c r="K34" s="11"/>
      <c r="L34" s="11"/>
      <c r="M34" s="11"/>
      <c r="N34" s="15" t="str">
        <f t="shared" si="0"/>
        <v/>
      </c>
      <c r="O34" s="33"/>
      <c r="P34" s="33"/>
      <c r="Q34" s="11"/>
      <c r="R34" s="33"/>
      <c r="S34" s="12"/>
      <c r="T34" s="33"/>
      <c r="U34" s="11"/>
    </row>
  </sheetData>
  <sheetProtection sort="0" autoFilter="0"/>
  <autoFilter ref="A1:U1" xr:uid="{00000000-0009-0000-0000-000010000000}"/>
  <mergeCells count="5">
    <mergeCell ref="A2:A11"/>
    <mergeCell ref="A12:A14"/>
    <mergeCell ref="A15:A19"/>
    <mergeCell ref="A20:A27"/>
    <mergeCell ref="A28:A34"/>
  </mergeCells>
  <conditionalFormatting sqref="N2:N34">
    <cfRule type="expression" dxfId="3"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1000-000000000000}"/>
    <dataValidation allowBlank="1" showInputMessage="1" showErrorMessage="1" promptTitle="Prior Assessment Result" prompt="Associated assessment result if a failure exists for this control from previous year's assessment" sqref="T1" xr:uid="{00000000-0002-0000-1000-000001000000}"/>
    <dataValidation allowBlank="1" showInputMessage="1" showErrorMessage="1" promptTitle="Assessor POC" prompt="Associated 3PAO POC who conducted the assessment (Employee Name, Company Name)" sqref="R1" xr:uid="{00000000-0002-0000-1000-000002000000}"/>
    <dataValidation allowBlank="1" showInputMessage="1" showErrorMessage="1" promptTitle="Recommendation for Mitigation" prompt="Associated recommendation to remediate identified risk" sqref="P1" xr:uid="{00000000-0002-0000-1000-000003000000}"/>
    <dataValidation allowBlank="1" showInputMessage="1" showErrorMessage="1" promptTitle="Risk Statement" prompt="Risk statement for identified risk documenting the associated impact" sqref="O1" xr:uid="{00000000-0002-0000-1000-000004000000}"/>
    <dataValidation allowBlank="1" showInputMessage="1" showErrorMessage="1" promptTitle="Impact Level" prompt="Associated impact level for identified risk" sqref="M1" xr:uid="{00000000-0002-0000-1000-000005000000}"/>
    <dataValidation allowBlank="1" showInputMessage="1" showErrorMessage="1" promptTitle="Likelihood Level" prompt="Associated likelihood level for identified risk" sqref="L1" xr:uid="{00000000-0002-0000-1000-000006000000}"/>
    <dataValidation allowBlank="1" showInputMessage="1" showErrorMessage="1" promptTitle="Identified Risk" prompt="Extrapolated finding(s) from observations and evidence" sqref="K1" xr:uid="{00000000-0002-0000-1000-000007000000}"/>
    <dataValidation allowBlank="1" showInputMessage="1" showErrorMessage="1" promptTitle="Assessment Result" prompt="Assessment result based on observations and evidence (Satisfied, Other Than Satisfied)" sqref="J1" xr:uid="{00000000-0002-0000-10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000-000009000000}"/>
    <dataValidation allowBlank="1" showInputMessage="1" showErrorMessage="1" promptTitle="Observations and Evidence" prompt="Associated assessment results from applicable test procedure(s), along with associated artifacts" sqref="H1" xr:uid="{00000000-0002-0000-1000-00000A000000}"/>
    <dataValidation allowBlank="1" showInputMessage="1" showErrorMessage="1" promptTitle="Test" prompt="Scoped 'test' test procedure to validate assessment objective" sqref="G1" xr:uid="{00000000-0002-0000-1000-00000B000000}"/>
    <dataValidation allowBlank="1" showInputMessage="1" showErrorMessage="1" promptTitle="Interview" prompt="Scoped 'interview' test procedure to validate assessment objective" sqref="F1" xr:uid="{00000000-0002-0000-1000-00000C000000}"/>
    <dataValidation allowBlank="1" showInputMessage="1" showErrorMessage="1" promptTitle="Examine" prompt="Scoped 'examine' test procedure to validate assessment objective" sqref="E1" xr:uid="{00000000-0002-0000-1000-00000D000000}"/>
    <dataValidation allowBlank="1" showInputMessage="1" showErrorMessage="1" promptTitle="Control Name" prompt="Associated control name from NIST SP 800-53 Rev 4" sqref="A1" xr:uid="{00000000-0002-0000-1000-00000E000000}"/>
    <dataValidation allowBlank="1" showInputMessage="1" showErrorMessage="1" promptTitle="Control ID" prompt="Associated control ID from NIST SP 800-53 Rev 4" sqref="B1" xr:uid="{00000000-0002-0000-1000-00000F000000}"/>
    <dataValidation allowBlank="1" showInputMessage="1" showErrorMessage="1" promptTitle="Assessment Procedure" prompt="Associated assessment procedure ID from NIST SP 800-53A Rev 4" sqref="C1" xr:uid="{00000000-0002-0000-1000-000010000000}"/>
    <dataValidation allowBlank="1" showInputMessage="1" showErrorMessage="1" promptTitle="Assessment Objective" prompt="Associated assessment objective from NIST SP 800-53A Rev 4" sqref="D1" xr:uid="{00000000-0002-0000-1000-000011000000}"/>
    <dataValidation allowBlank="1" showInputMessage="1" showErrorMessage="1" promptTitle="SSP Imp. Statement Differential" prompt="Does the SSP implementation detail match the technical implementation? Yes or No" sqref="Q1" xr:uid="{00000000-0002-0000-1000-000017000000}"/>
    <dataValidation type="list" allowBlank="1" showInputMessage="1" showErrorMessage="1" sqref="L2:M1048576 U2:U1048576" xr:uid="{00000000-0002-0000-1000-000012000000}">
      <formula1>"High,Moderate,Low"</formula1>
    </dataValidation>
    <dataValidation type="list" allowBlank="1" showInputMessage="1" showErrorMessage="1" sqref="J2:J1048576" xr:uid="{00000000-0002-0000-1000-000013000000}">
      <formula1>"Satisfied,Other Than Satisfied"</formula1>
    </dataValidation>
    <dataValidation type="list" allowBlank="1" showInputMessage="1" showErrorMessage="1" sqref="T2:T1048576" xr:uid="{00000000-0002-0000-1000-000014000000}">
      <formula1>"Satisfied, Other Than Satisfied"</formula1>
    </dataValidation>
    <dataValidation type="list" allowBlank="1" showInputMessage="1" showErrorMessage="1" sqref="I2:I1048576" xr:uid="{00000000-0002-0000-1000-000015000000}">
      <formula1>"Implemented,Partially Implemented,Planned,Alternative Implementation,Not Applicable"</formula1>
    </dataValidation>
    <dataValidation type="list" allowBlank="1" showInputMessage="1" showErrorMessage="1" sqref="Q2:Q1048576" xr:uid="{00000000-0002-0000-1000-000016000000}">
      <formula1>"Yes,No"</formula1>
    </dataValidation>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U34"/>
  <sheetViews>
    <sheetView topLeftCell="I1" zoomScale="80" zoomScaleNormal="80" zoomScaleSheetLayoutView="87" zoomScalePageLayoutView="90" workbookViewId="0">
      <pane ySplit="1" topLeftCell="A2" activePane="bottomLeft" state="frozen"/>
      <selection activeCell="Q1" sqref="Q1"/>
      <selection pane="bottomLeft" sqref="A1:U1"/>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64" t="s">
        <v>238</v>
      </c>
      <c r="B2" s="13" t="s">
        <v>237</v>
      </c>
      <c r="C2" s="22" t="s">
        <v>534</v>
      </c>
      <c r="D2" s="22" t="s">
        <v>1068</v>
      </c>
      <c r="E2" s="8" t="s">
        <v>535</v>
      </c>
      <c r="F2" s="9"/>
      <c r="G2" s="9"/>
      <c r="H2" s="37"/>
      <c r="I2" s="11"/>
      <c r="J2" s="11"/>
      <c r="K2" s="33"/>
      <c r="L2" s="11"/>
      <c r="M2" s="11"/>
      <c r="N2" s="15" t="str">
        <f>IF(OR(L2="",M2=""),"",
IF(OR(L2="Low",M2="Low"),"Low",
IF(OR(L2="Moderate",M2="Moderate"),"Moderate",
"High")))</f>
        <v/>
      </c>
      <c r="O2" s="33"/>
      <c r="P2" s="33"/>
      <c r="Q2" s="11"/>
      <c r="R2" s="33"/>
      <c r="S2" s="12"/>
      <c r="T2" s="33"/>
      <c r="U2" s="33"/>
    </row>
    <row r="3" spans="1:21" s="23" customFormat="1" ht="55.2" x14ac:dyDescent="0.3">
      <c r="A3" s="165"/>
      <c r="B3" s="13" t="s">
        <v>237</v>
      </c>
      <c r="C3" s="22" t="s">
        <v>537</v>
      </c>
      <c r="D3" s="22" t="s">
        <v>538</v>
      </c>
      <c r="E3" s="8" t="s">
        <v>535</v>
      </c>
      <c r="F3" s="9"/>
      <c r="G3" s="9"/>
      <c r="H3" s="37"/>
      <c r="I3" s="11"/>
      <c r="J3" s="11"/>
      <c r="K3" s="33"/>
      <c r="L3" s="11"/>
      <c r="M3" s="11"/>
      <c r="N3" s="15" t="str">
        <f t="shared" ref="N3:N25" si="0">IF(OR(L3="",M3=""),"",
IF(OR(L3="Low",M3="Low"),"Low",
IF(OR(L3="Moderate",M3="Moderate"),"Moderate",
"High")))</f>
        <v/>
      </c>
      <c r="O3" s="33"/>
      <c r="P3" s="33"/>
      <c r="Q3" s="11"/>
      <c r="R3" s="33"/>
      <c r="S3" s="12"/>
      <c r="T3" s="33"/>
      <c r="U3" s="33"/>
    </row>
    <row r="4" spans="1:21" s="23" customFormat="1" ht="69" x14ac:dyDescent="0.3">
      <c r="A4" s="165"/>
      <c r="B4" s="13" t="s">
        <v>237</v>
      </c>
      <c r="C4" s="22" t="s">
        <v>539</v>
      </c>
      <c r="D4" s="22" t="s">
        <v>540</v>
      </c>
      <c r="E4" s="8" t="s">
        <v>535</v>
      </c>
      <c r="F4" s="8" t="s">
        <v>536</v>
      </c>
      <c r="G4" s="9"/>
      <c r="H4" s="37"/>
      <c r="I4" s="11"/>
      <c r="J4" s="11"/>
      <c r="K4" s="33"/>
      <c r="L4" s="11"/>
      <c r="M4" s="11"/>
      <c r="N4" s="15" t="str">
        <f t="shared" si="0"/>
        <v/>
      </c>
      <c r="O4" s="33"/>
      <c r="P4" s="33"/>
      <c r="Q4" s="11"/>
      <c r="R4" s="33"/>
      <c r="S4" s="12"/>
      <c r="T4" s="33"/>
      <c r="U4" s="33"/>
    </row>
    <row r="5" spans="1:21" s="23" customFormat="1" ht="69" x14ac:dyDescent="0.3">
      <c r="A5" s="165"/>
      <c r="B5" s="13" t="s">
        <v>237</v>
      </c>
      <c r="C5" s="22" t="s">
        <v>541</v>
      </c>
      <c r="D5" s="22" t="s">
        <v>542</v>
      </c>
      <c r="E5" s="8" t="s">
        <v>535</v>
      </c>
      <c r="F5" s="9"/>
      <c r="G5" s="9"/>
      <c r="H5" s="37"/>
      <c r="I5" s="11"/>
      <c r="J5" s="11"/>
      <c r="K5" s="33"/>
      <c r="L5" s="11"/>
      <c r="M5" s="11"/>
      <c r="N5" s="15" t="str">
        <f t="shared" si="0"/>
        <v/>
      </c>
      <c r="O5" s="33"/>
      <c r="P5" s="33"/>
      <c r="Q5" s="11"/>
      <c r="R5" s="33"/>
      <c r="S5" s="12"/>
      <c r="T5" s="33"/>
      <c r="U5" s="33"/>
    </row>
    <row r="6" spans="1:21" s="23" customFormat="1" ht="41.4" x14ac:dyDescent="0.3">
      <c r="A6" s="165"/>
      <c r="B6" s="13" t="s">
        <v>237</v>
      </c>
      <c r="C6" s="22" t="s">
        <v>543</v>
      </c>
      <c r="D6" s="22" t="s">
        <v>463</v>
      </c>
      <c r="E6" s="8" t="s">
        <v>535</v>
      </c>
      <c r="F6" s="9"/>
      <c r="G6" s="9"/>
      <c r="H6" s="37"/>
      <c r="I6" s="11"/>
      <c r="J6" s="11"/>
      <c r="K6" s="33"/>
      <c r="L6" s="11"/>
      <c r="M6" s="11"/>
      <c r="N6" s="15" t="str">
        <f t="shared" si="0"/>
        <v/>
      </c>
      <c r="O6" s="33"/>
      <c r="P6" s="33"/>
      <c r="Q6" s="11"/>
      <c r="R6" s="33"/>
      <c r="S6" s="12"/>
      <c r="T6" s="33"/>
      <c r="U6" s="33"/>
    </row>
    <row r="7" spans="1:21" s="23" customFormat="1" ht="69" x14ac:dyDescent="0.3">
      <c r="A7" s="165"/>
      <c r="B7" s="13" t="s">
        <v>237</v>
      </c>
      <c r="C7" s="22" t="s">
        <v>544</v>
      </c>
      <c r="D7" s="22" t="s">
        <v>465</v>
      </c>
      <c r="E7" s="8" t="s">
        <v>535</v>
      </c>
      <c r="F7" s="8" t="s">
        <v>536</v>
      </c>
      <c r="G7" s="9"/>
      <c r="H7" s="37"/>
      <c r="I7" s="11"/>
      <c r="J7" s="11"/>
      <c r="K7" s="33"/>
      <c r="L7" s="11"/>
      <c r="M7" s="11"/>
      <c r="N7" s="15" t="str">
        <f t="shared" si="0"/>
        <v/>
      </c>
      <c r="O7" s="33"/>
      <c r="P7" s="33"/>
      <c r="Q7" s="11"/>
      <c r="R7" s="33"/>
      <c r="S7" s="12"/>
      <c r="T7" s="33"/>
      <c r="U7" s="33"/>
    </row>
    <row r="8" spans="1:21" s="23" customFormat="1" ht="55.2" x14ac:dyDescent="0.3">
      <c r="A8" s="165"/>
      <c r="B8" s="13" t="s">
        <v>237</v>
      </c>
      <c r="C8" s="22" t="s">
        <v>545</v>
      </c>
      <c r="D8" s="22" t="s">
        <v>546</v>
      </c>
      <c r="E8" s="8" t="s">
        <v>535</v>
      </c>
      <c r="F8" s="9"/>
      <c r="G8" s="9"/>
      <c r="H8" s="37"/>
      <c r="I8" s="11"/>
      <c r="J8" s="11"/>
      <c r="K8" s="33"/>
      <c r="L8" s="11"/>
      <c r="M8" s="11"/>
      <c r="N8" s="15" t="str">
        <f t="shared" si="0"/>
        <v/>
      </c>
      <c r="O8" s="33"/>
      <c r="P8" s="33"/>
      <c r="Q8" s="11"/>
      <c r="R8" s="33"/>
      <c r="S8" s="12"/>
      <c r="T8" s="33"/>
      <c r="U8" s="33"/>
    </row>
    <row r="9" spans="1:21" s="23" customFormat="1" ht="55.2" x14ac:dyDescent="0.3">
      <c r="A9" s="165"/>
      <c r="B9" s="13" t="s">
        <v>237</v>
      </c>
      <c r="C9" s="22" t="s">
        <v>547</v>
      </c>
      <c r="D9" s="22" t="s">
        <v>548</v>
      </c>
      <c r="E9" s="8" t="s">
        <v>535</v>
      </c>
      <c r="F9" s="9"/>
      <c r="G9" s="9"/>
      <c r="H9" s="37"/>
      <c r="I9" s="11"/>
      <c r="J9" s="11"/>
      <c r="K9" s="33"/>
      <c r="L9" s="11"/>
      <c r="M9" s="11"/>
      <c r="N9" s="15" t="str">
        <f t="shared" si="0"/>
        <v/>
      </c>
      <c r="O9" s="33"/>
      <c r="P9" s="33"/>
      <c r="Q9" s="11"/>
      <c r="R9" s="33"/>
      <c r="S9" s="12"/>
      <c r="T9" s="33"/>
      <c r="U9" s="33"/>
    </row>
    <row r="10" spans="1:21" s="23" customFormat="1" ht="55.2" x14ac:dyDescent="0.3">
      <c r="A10" s="165"/>
      <c r="B10" s="13" t="s">
        <v>237</v>
      </c>
      <c r="C10" s="22" t="s">
        <v>549</v>
      </c>
      <c r="D10" s="22" t="s">
        <v>550</v>
      </c>
      <c r="E10" s="8" t="s">
        <v>535</v>
      </c>
      <c r="F10" s="9"/>
      <c r="G10" s="9"/>
      <c r="H10" s="37"/>
      <c r="I10" s="11"/>
      <c r="J10" s="11"/>
      <c r="K10" s="33"/>
      <c r="L10" s="11"/>
      <c r="M10" s="11"/>
      <c r="N10" s="15" t="str">
        <f t="shared" si="0"/>
        <v/>
      </c>
      <c r="O10" s="33"/>
      <c r="P10" s="33"/>
      <c r="Q10" s="11"/>
      <c r="R10" s="33"/>
      <c r="S10" s="12"/>
      <c r="T10" s="33"/>
      <c r="U10" s="33"/>
    </row>
    <row r="11" spans="1:21" s="23" customFormat="1" ht="55.2" x14ac:dyDescent="0.3">
      <c r="A11" s="166"/>
      <c r="B11" s="13" t="s">
        <v>237</v>
      </c>
      <c r="C11" s="22" t="s">
        <v>551</v>
      </c>
      <c r="D11" s="22" t="s">
        <v>552</v>
      </c>
      <c r="E11" s="8" t="s">
        <v>535</v>
      </c>
      <c r="F11" s="9"/>
      <c r="G11" s="9"/>
      <c r="H11" s="37"/>
      <c r="I11" s="11"/>
      <c r="J11" s="11"/>
      <c r="K11" s="33"/>
      <c r="L11" s="11"/>
      <c r="M11" s="11"/>
      <c r="N11" s="15" t="str">
        <f t="shared" si="0"/>
        <v/>
      </c>
      <c r="O11" s="33"/>
      <c r="P11" s="33"/>
      <c r="Q11" s="11"/>
      <c r="R11" s="33"/>
      <c r="S11" s="12"/>
      <c r="T11" s="33"/>
      <c r="U11" s="33"/>
    </row>
    <row r="12" spans="1:21" s="23" customFormat="1" ht="220.8" x14ac:dyDescent="0.3">
      <c r="A12" s="164" t="s">
        <v>240</v>
      </c>
      <c r="B12" s="13" t="s">
        <v>239</v>
      </c>
      <c r="C12" s="22" t="s">
        <v>553</v>
      </c>
      <c r="D12" s="22" t="s">
        <v>554</v>
      </c>
      <c r="E12" s="8" t="s">
        <v>555</v>
      </c>
      <c r="F12" s="9"/>
      <c r="G12" s="34"/>
      <c r="H12" s="37"/>
      <c r="I12" s="11"/>
      <c r="J12" s="11"/>
      <c r="K12" s="33"/>
      <c r="L12" s="11"/>
      <c r="M12" s="11"/>
      <c r="N12" s="15" t="str">
        <f t="shared" si="0"/>
        <v/>
      </c>
      <c r="O12" s="33"/>
      <c r="P12" s="33"/>
      <c r="Q12" s="11"/>
      <c r="R12" s="33"/>
      <c r="S12" s="12"/>
      <c r="T12" s="33"/>
      <c r="U12" s="33"/>
    </row>
    <row r="13" spans="1:21" s="23" customFormat="1" ht="220.8" x14ac:dyDescent="0.3">
      <c r="A13" s="165"/>
      <c r="B13" s="13" t="s">
        <v>239</v>
      </c>
      <c r="C13" s="22" t="s">
        <v>556</v>
      </c>
      <c r="D13" s="22" t="s">
        <v>557</v>
      </c>
      <c r="E13" s="8" t="s">
        <v>555</v>
      </c>
      <c r="F13" s="9"/>
      <c r="G13" s="34"/>
      <c r="H13" s="37"/>
      <c r="I13" s="11"/>
      <c r="J13" s="11"/>
      <c r="K13" s="33"/>
      <c r="L13" s="11"/>
      <c r="M13" s="11"/>
      <c r="N13" s="15" t="str">
        <f t="shared" si="0"/>
        <v/>
      </c>
      <c r="O13" s="33"/>
      <c r="P13" s="33"/>
      <c r="Q13" s="11"/>
      <c r="R13" s="33"/>
      <c r="S13" s="12"/>
      <c r="T13" s="33"/>
      <c r="U13" s="33"/>
    </row>
    <row r="14" spans="1:21" s="23" customFormat="1" ht="82.8" x14ac:dyDescent="0.3">
      <c r="A14" s="166"/>
      <c r="B14" s="13" t="s">
        <v>239</v>
      </c>
      <c r="C14" s="22" t="s">
        <v>558</v>
      </c>
      <c r="D14" s="22" t="s">
        <v>559</v>
      </c>
      <c r="E14" s="9"/>
      <c r="F14" s="8" t="s">
        <v>560</v>
      </c>
      <c r="G14" s="84" t="s">
        <v>561</v>
      </c>
      <c r="H14" s="37"/>
      <c r="I14" s="11"/>
      <c r="J14" s="11"/>
      <c r="K14" s="33"/>
      <c r="L14" s="11"/>
      <c r="M14" s="11"/>
      <c r="N14" s="15" t="str">
        <f t="shared" si="0"/>
        <v/>
      </c>
      <c r="O14" s="33"/>
      <c r="P14" s="33"/>
      <c r="Q14" s="11"/>
      <c r="R14" s="33"/>
      <c r="S14" s="12"/>
      <c r="T14" s="33"/>
      <c r="U14" s="33"/>
    </row>
    <row r="15" spans="1:21" s="23" customFormat="1" ht="82.8" x14ac:dyDescent="0.3">
      <c r="A15" s="164" t="s">
        <v>242</v>
      </c>
      <c r="B15" s="13" t="s">
        <v>241</v>
      </c>
      <c r="C15" s="22" t="s">
        <v>562</v>
      </c>
      <c r="D15" s="22" t="s">
        <v>563</v>
      </c>
      <c r="E15" s="9"/>
      <c r="F15" s="8" t="s">
        <v>565</v>
      </c>
      <c r="G15" s="84" t="s">
        <v>566</v>
      </c>
      <c r="H15" s="37"/>
      <c r="I15" s="11"/>
      <c r="J15" s="11"/>
      <c r="K15" s="33"/>
      <c r="L15" s="11"/>
      <c r="M15" s="11"/>
      <c r="N15" s="15" t="str">
        <f t="shared" si="0"/>
        <v/>
      </c>
      <c r="O15" s="33"/>
      <c r="P15" s="33"/>
      <c r="Q15" s="11"/>
      <c r="R15" s="33"/>
      <c r="S15" s="12"/>
      <c r="T15" s="33"/>
      <c r="U15" s="33"/>
    </row>
    <row r="16" spans="1:21" s="23" customFormat="1" ht="82.8" x14ac:dyDescent="0.3">
      <c r="A16" s="165"/>
      <c r="B16" s="13" t="s">
        <v>241</v>
      </c>
      <c r="C16" s="22" t="s">
        <v>567</v>
      </c>
      <c r="D16" s="22" t="s">
        <v>568</v>
      </c>
      <c r="E16" s="9"/>
      <c r="F16" s="8" t="s">
        <v>565</v>
      </c>
      <c r="G16" s="84" t="s">
        <v>566</v>
      </c>
      <c r="H16" s="37"/>
      <c r="I16" s="11"/>
      <c r="J16" s="11"/>
      <c r="K16" s="33"/>
      <c r="L16" s="11"/>
      <c r="M16" s="11"/>
      <c r="N16" s="15" t="str">
        <f t="shared" si="0"/>
        <v/>
      </c>
      <c r="O16" s="33"/>
      <c r="P16" s="33"/>
      <c r="Q16" s="11"/>
      <c r="R16" s="33"/>
      <c r="S16" s="12"/>
      <c r="T16" s="33"/>
      <c r="U16" s="33"/>
    </row>
    <row r="17" spans="1:21" s="23" customFormat="1" ht="82.8" x14ac:dyDescent="0.3">
      <c r="A17" s="165"/>
      <c r="B17" s="13" t="s">
        <v>241</v>
      </c>
      <c r="C17" s="22" t="s">
        <v>569</v>
      </c>
      <c r="D17" s="22" t="s">
        <v>570</v>
      </c>
      <c r="E17" s="9"/>
      <c r="F17" s="8" t="s">
        <v>565</v>
      </c>
      <c r="G17" s="84" t="s">
        <v>566</v>
      </c>
      <c r="H17" s="37"/>
      <c r="I17" s="11"/>
      <c r="J17" s="11"/>
      <c r="K17" s="33"/>
      <c r="L17" s="11"/>
      <c r="M17" s="11"/>
      <c r="N17" s="15" t="str">
        <f t="shared" si="0"/>
        <v/>
      </c>
      <c r="O17" s="33"/>
      <c r="P17" s="33"/>
      <c r="Q17" s="11"/>
      <c r="R17" s="33"/>
      <c r="S17" s="12"/>
      <c r="T17" s="33"/>
      <c r="U17" s="33"/>
    </row>
    <row r="18" spans="1:21" s="23" customFormat="1" ht="82.8" x14ac:dyDescent="0.3">
      <c r="A18" s="165"/>
      <c r="B18" s="13" t="s">
        <v>241</v>
      </c>
      <c r="C18" s="22" t="s">
        <v>571</v>
      </c>
      <c r="D18" s="22" t="s">
        <v>572</v>
      </c>
      <c r="E18" s="9"/>
      <c r="F18" s="8" t="s">
        <v>565</v>
      </c>
      <c r="G18" s="84" t="s">
        <v>566</v>
      </c>
      <c r="H18" s="37"/>
      <c r="I18" s="11"/>
      <c r="J18" s="11"/>
      <c r="K18" s="33"/>
      <c r="L18" s="11"/>
      <c r="M18" s="11"/>
      <c r="N18" s="15" t="str">
        <f t="shared" si="0"/>
        <v/>
      </c>
      <c r="O18" s="33"/>
      <c r="P18" s="33"/>
      <c r="Q18" s="11"/>
      <c r="R18" s="33"/>
      <c r="S18" s="12"/>
      <c r="T18" s="33"/>
      <c r="U18" s="33"/>
    </row>
    <row r="19" spans="1:21" s="23" customFormat="1" ht="179.4" x14ac:dyDescent="0.3">
      <c r="A19" s="165"/>
      <c r="B19" s="13" t="s">
        <v>241</v>
      </c>
      <c r="C19" s="22" t="s">
        <v>573</v>
      </c>
      <c r="D19" s="22" t="s">
        <v>574</v>
      </c>
      <c r="E19" s="8" t="s">
        <v>564</v>
      </c>
      <c r="F19" s="8" t="s">
        <v>565</v>
      </c>
      <c r="G19" s="84" t="s">
        <v>566</v>
      </c>
      <c r="H19" s="37"/>
      <c r="I19" s="11"/>
      <c r="J19" s="11"/>
      <c r="K19" s="33"/>
      <c r="L19" s="11"/>
      <c r="M19" s="11"/>
      <c r="N19" s="15" t="str">
        <f t="shared" si="0"/>
        <v/>
      </c>
      <c r="O19" s="33"/>
      <c r="P19" s="33"/>
      <c r="Q19" s="11"/>
      <c r="R19" s="33"/>
      <c r="S19" s="12"/>
      <c r="T19" s="33"/>
      <c r="U19" s="33"/>
    </row>
    <row r="20" spans="1:21" s="23" customFormat="1" ht="179.4" x14ac:dyDescent="0.3">
      <c r="A20" s="166"/>
      <c r="B20" s="13" t="s">
        <v>241</v>
      </c>
      <c r="C20" s="22" t="s">
        <v>575</v>
      </c>
      <c r="D20" s="22" t="s">
        <v>576</v>
      </c>
      <c r="E20" s="8" t="s">
        <v>564</v>
      </c>
      <c r="F20" s="8" t="s">
        <v>565</v>
      </c>
      <c r="G20" s="84" t="s">
        <v>566</v>
      </c>
      <c r="H20" s="37"/>
      <c r="I20" s="11"/>
      <c r="J20" s="11"/>
      <c r="K20" s="33"/>
      <c r="L20" s="11"/>
      <c r="M20" s="11"/>
      <c r="N20" s="15" t="str">
        <f t="shared" si="0"/>
        <v/>
      </c>
      <c r="O20" s="33"/>
      <c r="P20" s="33"/>
      <c r="Q20" s="11"/>
      <c r="R20" s="33"/>
      <c r="S20" s="12"/>
      <c r="T20" s="33"/>
      <c r="U20" s="33"/>
    </row>
    <row r="21" spans="1:21" s="23" customFormat="1" ht="151.80000000000001" x14ac:dyDescent="0.3">
      <c r="A21" s="184" t="s">
        <v>244</v>
      </c>
      <c r="B21" s="13" t="s">
        <v>243</v>
      </c>
      <c r="C21" s="13" t="s">
        <v>577</v>
      </c>
      <c r="D21" s="22" t="s">
        <v>578</v>
      </c>
      <c r="E21" s="8" t="s">
        <v>579</v>
      </c>
      <c r="F21" s="9"/>
      <c r="G21" s="34"/>
      <c r="H21" s="37"/>
      <c r="I21" s="11"/>
      <c r="J21" s="11"/>
      <c r="K21" s="33"/>
      <c r="L21" s="11"/>
      <c r="M21" s="11"/>
      <c r="N21" s="15" t="str">
        <f t="shared" si="0"/>
        <v/>
      </c>
      <c r="O21" s="33"/>
      <c r="P21" s="33"/>
      <c r="Q21" s="11"/>
      <c r="R21" s="33"/>
      <c r="S21" s="12"/>
      <c r="T21" s="33"/>
      <c r="U21" s="33"/>
    </row>
    <row r="22" spans="1:21" s="23" customFormat="1" ht="82.8" x14ac:dyDescent="0.3">
      <c r="A22" s="185"/>
      <c r="B22" s="13" t="s">
        <v>243</v>
      </c>
      <c r="C22" s="13" t="s">
        <v>580</v>
      </c>
      <c r="D22" s="22" t="s">
        <v>581</v>
      </c>
      <c r="E22" s="9"/>
      <c r="F22" s="8" t="s">
        <v>582</v>
      </c>
      <c r="G22" s="84" t="s">
        <v>583</v>
      </c>
      <c r="H22" s="37"/>
      <c r="I22" s="11"/>
      <c r="J22" s="11"/>
      <c r="K22" s="33"/>
      <c r="L22" s="11"/>
      <c r="M22" s="11"/>
      <c r="N22" s="15" t="str">
        <f t="shared" si="0"/>
        <v/>
      </c>
      <c r="O22" s="33"/>
      <c r="P22" s="33"/>
      <c r="Q22" s="11"/>
      <c r="R22" s="33"/>
      <c r="S22" s="12"/>
      <c r="T22" s="33"/>
      <c r="U22" s="33"/>
    </row>
    <row r="23" spans="1:21" s="23" customFormat="1" ht="165.6" x14ac:dyDescent="0.3">
      <c r="A23" s="184" t="s">
        <v>246</v>
      </c>
      <c r="B23" s="13" t="s">
        <v>245</v>
      </c>
      <c r="C23" s="14" t="s">
        <v>584</v>
      </c>
      <c r="D23" s="33" t="s">
        <v>585</v>
      </c>
      <c r="E23" s="85" t="s">
        <v>586</v>
      </c>
      <c r="F23" s="36"/>
      <c r="G23" s="36"/>
      <c r="H23" s="37"/>
      <c r="I23" s="11"/>
      <c r="J23" s="11"/>
      <c r="K23" s="33"/>
      <c r="L23" s="11"/>
      <c r="M23" s="11"/>
      <c r="N23" s="15" t="str">
        <f t="shared" si="0"/>
        <v/>
      </c>
      <c r="O23" s="33"/>
      <c r="P23" s="33"/>
      <c r="Q23" s="11"/>
      <c r="R23" s="33"/>
      <c r="S23" s="12"/>
      <c r="T23" s="33"/>
      <c r="U23" s="33"/>
    </row>
    <row r="24" spans="1:21" s="23" customFormat="1" ht="165.6" x14ac:dyDescent="0.3">
      <c r="A24" s="189"/>
      <c r="B24" s="13" t="s">
        <v>245</v>
      </c>
      <c r="C24" s="14" t="s">
        <v>587</v>
      </c>
      <c r="D24" s="33" t="s">
        <v>588</v>
      </c>
      <c r="E24" s="85" t="s">
        <v>586</v>
      </c>
      <c r="F24" s="36"/>
      <c r="G24" s="36"/>
      <c r="H24" s="37"/>
      <c r="I24" s="11"/>
      <c r="J24" s="11"/>
      <c r="K24" s="33"/>
      <c r="L24" s="11"/>
      <c r="M24" s="11"/>
      <c r="N24" s="15" t="str">
        <f t="shared" si="0"/>
        <v/>
      </c>
      <c r="O24" s="33"/>
      <c r="P24" s="33"/>
      <c r="Q24" s="11"/>
      <c r="R24" s="33"/>
      <c r="S24" s="12"/>
      <c r="T24" s="33"/>
      <c r="U24" s="33"/>
    </row>
    <row r="25" spans="1:21" s="23" customFormat="1" ht="82.8" x14ac:dyDescent="0.3">
      <c r="A25" s="185"/>
      <c r="B25" s="13" t="s">
        <v>245</v>
      </c>
      <c r="C25" s="14" t="s">
        <v>589</v>
      </c>
      <c r="D25" s="33" t="s">
        <v>590</v>
      </c>
      <c r="E25" s="36"/>
      <c r="F25" s="85" t="s">
        <v>591</v>
      </c>
      <c r="G25" s="85" t="s">
        <v>592</v>
      </c>
      <c r="H25" s="37"/>
      <c r="I25" s="11"/>
      <c r="J25" s="11"/>
      <c r="K25" s="33"/>
      <c r="L25" s="11"/>
      <c r="M25" s="11"/>
      <c r="N25" s="15" t="str">
        <f t="shared" si="0"/>
        <v/>
      </c>
      <c r="O25" s="33"/>
      <c r="P25" s="33"/>
      <c r="Q25" s="11"/>
      <c r="R25" s="33"/>
      <c r="S25" s="12"/>
      <c r="T25" s="33"/>
      <c r="U25" s="33"/>
    </row>
    <row r="26" spans="1:21" s="23" customFormat="1" ht="124.2" x14ac:dyDescent="0.3">
      <c r="A26" s="184" t="s">
        <v>248</v>
      </c>
      <c r="B26" s="13" t="s">
        <v>247</v>
      </c>
      <c r="C26" s="14" t="s">
        <v>593</v>
      </c>
      <c r="D26" s="33" t="s">
        <v>594</v>
      </c>
      <c r="E26" s="85" t="s">
        <v>595</v>
      </c>
      <c r="F26" s="85" t="s">
        <v>596</v>
      </c>
      <c r="G26" s="85" t="s">
        <v>597</v>
      </c>
      <c r="H26" s="37"/>
      <c r="I26" s="11"/>
      <c r="J26" s="11"/>
      <c r="K26" s="33"/>
      <c r="L26" s="11"/>
      <c r="M26" s="11"/>
      <c r="N26" s="15" t="str">
        <f t="shared" ref="N26:N34" si="1">IF(OR(L26="",M26=""),"",
IF(OR(L26="Low",M26="Low"),"Low",
IF(OR(L26="Moderate",M26="Moderate"),"Moderate",
"High")))</f>
        <v/>
      </c>
      <c r="O26" s="33"/>
      <c r="P26" s="33"/>
      <c r="Q26" s="11"/>
      <c r="R26" s="33"/>
      <c r="S26" s="12"/>
      <c r="T26" s="33"/>
      <c r="U26" s="33"/>
    </row>
    <row r="27" spans="1:21" s="23" customFormat="1" ht="124.2" x14ac:dyDescent="0.3">
      <c r="A27" s="185"/>
      <c r="B27" s="13" t="s">
        <v>247</v>
      </c>
      <c r="C27" s="14" t="s">
        <v>598</v>
      </c>
      <c r="D27" s="33" t="s">
        <v>599</v>
      </c>
      <c r="E27" s="85" t="s">
        <v>595</v>
      </c>
      <c r="F27" s="85" t="s">
        <v>596</v>
      </c>
      <c r="G27" s="85" t="s">
        <v>597</v>
      </c>
      <c r="H27" s="37"/>
      <c r="I27" s="11"/>
      <c r="J27" s="11"/>
      <c r="K27" s="33"/>
      <c r="L27" s="11"/>
      <c r="M27" s="11"/>
      <c r="N27" s="15" t="str">
        <f t="shared" si="1"/>
        <v/>
      </c>
      <c r="O27" s="33"/>
      <c r="P27" s="33"/>
      <c r="Q27" s="11"/>
      <c r="R27" s="33"/>
      <c r="S27" s="12"/>
      <c r="T27" s="33"/>
      <c r="U27" s="33"/>
    </row>
    <row r="28" spans="1:21" s="23" customFormat="1" ht="151.80000000000001" x14ac:dyDescent="0.3">
      <c r="A28" s="186" t="s">
        <v>250</v>
      </c>
      <c r="B28" s="13" t="s">
        <v>249</v>
      </c>
      <c r="C28" s="14" t="s">
        <v>600</v>
      </c>
      <c r="D28" s="52" t="s">
        <v>601</v>
      </c>
      <c r="E28" s="85" t="s">
        <v>602</v>
      </c>
      <c r="F28" s="36"/>
      <c r="G28" s="36"/>
      <c r="H28" s="37"/>
      <c r="I28" s="11"/>
      <c r="J28" s="11"/>
      <c r="K28" s="33"/>
      <c r="L28" s="11"/>
      <c r="M28" s="11"/>
      <c r="N28" s="15" t="str">
        <f t="shared" si="1"/>
        <v/>
      </c>
      <c r="O28" s="33"/>
      <c r="P28" s="33"/>
      <c r="Q28" s="11"/>
      <c r="R28" s="33"/>
      <c r="S28" s="12"/>
      <c r="T28" s="33"/>
      <c r="U28" s="33"/>
    </row>
    <row r="29" spans="1:21" s="23" customFormat="1" ht="151.80000000000001" x14ac:dyDescent="0.3">
      <c r="A29" s="187"/>
      <c r="B29" s="13" t="s">
        <v>249</v>
      </c>
      <c r="C29" s="14" t="s">
        <v>604</v>
      </c>
      <c r="D29" s="52" t="s">
        <v>605</v>
      </c>
      <c r="E29" s="85" t="s">
        <v>602</v>
      </c>
      <c r="F29" s="36"/>
      <c r="G29" s="36"/>
      <c r="H29" s="37"/>
      <c r="I29" s="11"/>
      <c r="J29" s="11"/>
      <c r="K29" s="33"/>
      <c r="L29" s="11"/>
      <c r="M29" s="11"/>
      <c r="N29" s="15" t="str">
        <f t="shared" si="1"/>
        <v/>
      </c>
      <c r="O29" s="33"/>
      <c r="P29" s="33"/>
      <c r="Q29" s="11"/>
      <c r="R29" s="33"/>
      <c r="S29" s="12"/>
      <c r="T29" s="33"/>
      <c r="U29" s="33"/>
    </row>
    <row r="30" spans="1:21" s="23" customFormat="1" ht="69" x14ac:dyDescent="0.3">
      <c r="A30" s="187"/>
      <c r="B30" s="13" t="s">
        <v>249</v>
      </c>
      <c r="C30" s="14" t="s">
        <v>606</v>
      </c>
      <c r="D30" s="52" t="s">
        <v>607</v>
      </c>
      <c r="E30" s="36"/>
      <c r="F30" s="85" t="s">
        <v>596</v>
      </c>
      <c r="G30" s="85" t="s">
        <v>603</v>
      </c>
      <c r="H30" s="37"/>
      <c r="I30" s="11"/>
      <c r="J30" s="11"/>
      <c r="K30" s="33"/>
      <c r="L30" s="11"/>
      <c r="M30" s="11"/>
      <c r="N30" s="15" t="str">
        <f t="shared" si="1"/>
        <v/>
      </c>
      <c r="O30" s="33"/>
      <c r="P30" s="33"/>
      <c r="Q30" s="11"/>
      <c r="R30" s="33"/>
      <c r="S30" s="12"/>
      <c r="T30" s="33"/>
      <c r="U30" s="33"/>
    </row>
    <row r="31" spans="1:21" s="23" customFormat="1" ht="69" x14ac:dyDescent="0.3">
      <c r="A31" s="188"/>
      <c r="B31" s="13" t="s">
        <v>249</v>
      </c>
      <c r="C31" s="14" t="s">
        <v>608</v>
      </c>
      <c r="D31" s="52" t="s">
        <v>609</v>
      </c>
      <c r="E31" s="36"/>
      <c r="F31" s="85" t="s">
        <v>596</v>
      </c>
      <c r="G31" s="85" t="s">
        <v>603</v>
      </c>
      <c r="H31" s="37"/>
      <c r="I31" s="11"/>
      <c r="J31" s="11"/>
      <c r="K31" s="33"/>
      <c r="L31" s="11"/>
      <c r="M31" s="11"/>
      <c r="N31" s="15" t="str">
        <f t="shared" si="1"/>
        <v/>
      </c>
      <c r="O31" s="33"/>
      <c r="P31" s="33"/>
      <c r="Q31" s="11"/>
      <c r="R31" s="33"/>
      <c r="S31" s="12"/>
      <c r="T31" s="33"/>
      <c r="U31" s="33"/>
    </row>
    <row r="32" spans="1:21" s="23" customFormat="1" ht="193.2" x14ac:dyDescent="0.3">
      <c r="A32" s="186" t="s">
        <v>252</v>
      </c>
      <c r="B32" s="13" t="s">
        <v>251</v>
      </c>
      <c r="C32" s="14" t="s">
        <v>610</v>
      </c>
      <c r="D32" s="52" t="s">
        <v>611</v>
      </c>
      <c r="E32" s="85" t="s">
        <v>612</v>
      </c>
      <c r="F32" s="85" t="s">
        <v>596</v>
      </c>
      <c r="G32" s="85" t="s">
        <v>613</v>
      </c>
      <c r="H32" s="37"/>
      <c r="I32" s="11"/>
      <c r="J32" s="11"/>
      <c r="K32" s="33"/>
      <c r="L32" s="11"/>
      <c r="M32" s="11"/>
      <c r="N32" s="15" t="str">
        <f t="shared" si="1"/>
        <v/>
      </c>
      <c r="O32" s="33"/>
      <c r="P32" s="33"/>
      <c r="Q32" s="11"/>
      <c r="R32" s="33"/>
      <c r="S32" s="12"/>
      <c r="T32" s="33"/>
      <c r="U32" s="33"/>
    </row>
    <row r="33" spans="1:21" s="23" customFormat="1" ht="193.2" x14ac:dyDescent="0.3">
      <c r="A33" s="188"/>
      <c r="B33" s="13" t="s">
        <v>251</v>
      </c>
      <c r="C33" s="14" t="s">
        <v>614</v>
      </c>
      <c r="D33" s="52" t="s">
        <v>615</v>
      </c>
      <c r="E33" s="85" t="s">
        <v>612</v>
      </c>
      <c r="F33" s="85" t="s">
        <v>596</v>
      </c>
      <c r="G33" s="85" t="s">
        <v>613</v>
      </c>
      <c r="H33" s="37"/>
      <c r="I33" s="11"/>
      <c r="J33" s="11"/>
      <c r="K33" s="33"/>
      <c r="L33" s="11"/>
      <c r="M33" s="11"/>
      <c r="N33" s="15" t="str">
        <f t="shared" si="1"/>
        <v/>
      </c>
      <c r="O33" s="33"/>
      <c r="P33" s="33"/>
      <c r="Q33" s="11"/>
      <c r="R33" s="33"/>
      <c r="S33" s="12"/>
      <c r="T33" s="33"/>
      <c r="U33" s="33"/>
    </row>
    <row r="34" spans="1:21" s="23" customFormat="1" ht="96.6" x14ac:dyDescent="0.3">
      <c r="A34" s="35" t="s">
        <v>254</v>
      </c>
      <c r="B34" s="13" t="s">
        <v>253</v>
      </c>
      <c r="C34" s="14" t="s">
        <v>253</v>
      </c>
      <c r="D34" s="33" t="s">
        <v>616</v>
      </c>
      <c r="E34" s="85" t="s">
        <v>617</v>
      </c>
      <c r="F34" s="85" t="s">
        <v>618</v>
      </c>
      <c r="G34" s="85" t="s">
        <v>619</v>
      </c>
      <c r="H34" s="33"/>
      <c r="I34" s="11"/>
      <c r="J34" s="11"/>
      <c r="K34" s="11"/>
      <c r="L34" s="11"/>
      <c r="M34" s="11"/>
      <c r="N34" s="15" t="str">
        <f t="shared" si="1"/>
        <v/>
      </c>
      <c r="O34" s="33"/>
      <c r="P34" s="33"/>
      <c r="Q34" s="11"/>
      <c r="R34" s="33"/>
      <c r="S34" s="12"/>
      <c r="T34" s="33"/>
      <c r="U34" s="33"/>
    </row>
  </sheetData>
  <sheetProtection sort="0" autoFilter="0"/>
  <autoFilter ref="A1:U1" xr:uid="{00000000-0009-0000-0000-000011000000}"/>
  <mergeCells count="8">
    <mergeCell ref="A26:A27"/>
    <mergeCell ref="A28:A31"/>
    <mergeCell ref="A32:A33"/>
    <mergeCell ref="A2:A11"/>
    <mergeCell ref="A12:A14"/>
    <mergeCell ref="A15:A20"/>
    <mergeCell ref="A21:A22"/>
    <mergeCell ref="A23:A25"/>
  </mergeCells>
  <conditionalFormatting sqref="N2:N34">
    <cfRule type="expression" dxfId="2" priority="7">
      <formula>OR(AND(L2&lt;&gt;"",M2=""),AND(L2="",M2&lt;&gt;""))</formula>
    </cfRule>
  </conditionalFormatting>
  <dataValidations count="24">
    <dataValidation allowBlank="1" showInputMessage="1" showErrorMessage="1" promptTitle="Assessment Objective" prompt="Associated assessment objective from NIST SP 800-53A Rev 4" sqref="D1" xr:uid="{00000000-0002-0000-1100-000000000000}"/>
    <dataValidation allowBlank="1" showInputMessage="1" showErrorMessage="1" promptTitle="Assessment Procedure" prompt="Associated assessment procedure ID from NIST SP 800-53A Rev 4" sqref="C1" xr:uid="{00000000-0002-0000-1100-000001000000}"/>
    <dataValidation allowBlank="1" showInputMessage="1" showErrorMessage="1" promptTitle="Control ID" prompt="Associated control ID from NIST SP 800-53 Rev 4" sqref="B1" xr:uid="{00000000-0002-0000-1100-000002000000}"/>
    <dataValidation allowBlank="1" showInputMessage="1" showErrorMessage="1" promptTitle="Control Name" prompt="Associated control name from NIST SP 800-53 Rev 4" sqref="A1" xr:uid="{00000000-0002-0000-1100-000003000000}"/>
    <dataValidation allowBlank="1" showInputMessage="1" showErrorMessage="1" promptTitle="Examine" prompt="Scoped 'examine' test procedure to validate assessment objective" sqref="E1" xr:uid="{00000000-0002-0000-1100-000004000000}"/>
    <dataValidation allowBlank="1" showInputMessage="1" showErrorMessage="1" promptTitle="Interview" prompt="Scoped 'interview' test procedure to validate assessment objective" sqref="F1" xr:uid="{00000000-0002-0000-1100-000005000000}"/>
    <dataValidation allowBlank="1" showInputMessage="1" showErrorMessage="1" promptTitle="Test" prompt="Scoped 'test' test procedure to validate assessment objective" sqref="G1" xr:uid="{00000000-0002-0000-1100-000006000000}"/>
    <dataValidation allowBlank="1" showInputMessage="1" showErrorMessage="1" promptTitle="Observations and Evidence" prompt="Associated assessment results from applicable test procedure(s), along with associated artifacts" sqref="H1" xr:uid="{00000000-0002-0000-1100-000007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100-000008000000}"/>
    <dataValidation allowBlank="1" showInputMessage="1" showErrorMessage="1" promptTitle="Assessment Result" prompt="Assessment result based on observations and evidence (Satisfied, Other Than Satisfied)" sqref="J1" xr:uid="{00000000-0002-0000-1100-000009000000}"/>
    <dataValidation allowBlank="1" showInputMessage="1" showErrorMessage="1" promptTitle="Identified Risk" prompt="Extrapolated finding(s) from observations and evidence" sqref="K1" xr:uid="{00000000-0002-0000-1100-00000A000000}"/>
    <dataValidation allowBlank="1" showInputMessage="1" showErrorMessage="1" promptTitle="Likelihood Level" prompt="Associated likelihood level for identified risk" sqref="L1" xr:uid="{00000000-0002-0000-1100-00000B000000}"/>
    <dataValidation allowBlank="1" showInputMessage="1" showErrorMessage="1" promptTitle="Impact Level" prompt="Associated impact level for identified risk" sqref="M1" xr:uid="{00000000-0002-0000-1100-00000C000000}"/>
    <dataValidation allowBlank="1" showInputMessage="1" showErrorMessage="1" promptTitle="Risk Statement" prompt="Risk statement for identified risk documenting the associated impact" sqref="O1" xr:uid="{00000000-0002-0000-1100-00000D000000}"/>
    <dataValidation allowBlank="1" showInputMessage="1" showErrorMessage="1" promptTitle="Recommendation for Mitigation" prompt="Associated recommendation to remediate identified risk" sqref="P1" xr:uid="{00000000-0002-0000-1100-00000E000000}"/>
    <dataValidation allowBlank="1" showInputMessage="1" showErrorMessage="1" promptTitle="Assessor POC" prompt="Associated 3PAO POC who conducted the assessment (Employee Name, Company Name)" sqref="R1" xr:uid="{00000000-0002-0000-1100-00000F000000}"/>
    <dataValidation allowBlank="1" showInputMessage="1" showErrorMessage="1" promptTitle="Prior Assessment Result" prompt="Associated assessment result if a failure exists for this control from previous year's assessment" sqref="T1" xr:uid="{00000000-0002-0000-1100-000010000000}"/>
    <dataValidation allowBlank="1" showInputMessage="1" showErrorMessage="1" promptTitle="Prior Risk Exposure Level" prompt="Associated risk exposure level if a failure exists for this control from previous year's assessment" sqref="U1" xr:uid="{00000000-0002-0000-1100-000011000000}"/>
    <dataValidation allowBlank="1" showInputMessage="1" showErrorMessage="1" promptTitle="SSP Imp. Statement Differential" prompt="Does the SSP implementation detail match the technical implementation? Yes or No" sqref="Q1" xr:uid="{00000000-0002-0000-1100-000017000000}"/>
    <dataValidation type="list" allowBlank="1" showInputMessage="1" showErrorMessage="1" sqref="Q2:Q1048576" xr:uid="{00000000-0002-0000-1100-000012000000}">
      <formula1>"Yes,No"</formula1>
    </dataValidation>
    <dataValidation type="list" allowBlank="1" showInputMessage="1" showErrorMessage="1" sqref="I2:I1048576" xr:uid="{00000000-0002-0000-1100-000013000000}">
      <formula1>"Implemented,Partially Implemented,Planned,Alternative Implementation,Not Applicable"</formula1>
    </dataValidation>
    <dataValidation type="list" allowBlank="1" showInputMessage="1" showErrorMessage="1" sqref="T2:T1048576" xr:uid="{00000000-0002-0000-1100-000014000000}">
      <formula1>"Satisfied, Other Than Satisfied"</formula1>
    </dataValidation>
    <dataValidation type="list" allowBlank="1" showInputMessage="1" showErrorMessage="1" sqref="J2:J1048576" xr:uid="{00000000-0002-0000-1100-000015000000}">
      <formula1>"Satisfied,Other Than Satisfied"</formula1>
    </dataValidation>
    <dataValidation type="list" allowBlank="1" showInputMessage="1" showErrorMessage="1" sqref="U2:U1048576 L2:M1048576" xr:uid="{00000000-0002-0000-1100-000016000000}">
      <formula1>"High,Moderate,Low"</formula1>
    </dataValidation>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U53"/>
  <sheetViews>
    <sheetView topLeftCell="I1" zoomScale="80" zoomScaleNormal="80" zoomScaleSheetLayoutView="87" zoomScalePageLayoutView="90" workbookViewId="0">
      <pane ySplit="1" topLeftCell="A2" activePane="bottomLeft" state="frozen"/>
      <selection activeCell="Q1" sqref="Q1"/>
      <selection pane="bottomLeft" activeCell="K2" sqref="K2"/>
    </sheetView>
  </sheetViews>
  <sheetFormatPr defaultColWidth="9" defaultRowHeight="14.4" x14ac:dyDescent="0.3"/>
  <cols>
    <col min="1" max="1" width="23.88671875" style="27" customWidth="1"/>
    <col min="2" max="2" width="8.88671875" style="28" customWidth="1"/>
    <col min="3" max="3" width="16.88671875" style="27" customWidth="1"/>
    <col min="4" max="4" width="43.44140625" style="27" customWidth="1"/>
    <col min="5" max="7" width="30.88671875" style="27" customWidth="1"/>
    <col min="8" max="8" width="55.88671875" style="27" customWidth="1"/>
    <col min="9" max="10" width="19.6640625" style="29" customWidth="1"/>
    <col min="11" max="11" width="26.5546875" style="29" customWidth="1"/>
    <col min="12" max="13" width="15.88671875" style="29" customWidth="1"/>
    <col min="14" max="14" width="15.88671875" style="30" customWidth="1"/>
    <col min="15" max="16" width="26.5546875" style="27" customWidth="1"/>
    <col min="17" max="17" width="18.5546875" style="29" customWidth="1"/>
    <col min="18" max="18" width="21" style="27" customWidth="1"/>
    <col min="19" max="19" width="5.44140625" style="31" customWidth="1"/>
    <col min="20" max="20" width="19.44140625" style="27" customWidth="1"/>
    <col min="21" max="21" width="14.44140625" style="27" customWidth="1"/>
    <col min="22" max="24" width="9" style="27"/>
    <col min="25" max="25" width="7.88671875" style="27" customWidth="1"/>
    <col min="26" max="16384" width="9" style="27"/>
  </cols>
  <sheetData>
    <row r="1" spans="1:21" s="32" customFormat="1" ht="41.4" x14ac:dyDescent="0.3">
      <c r="A1" s="152" t="s">
        <v>277</v>
      </c>
      <c r="B1" s="153" t="s">
        <v>298</v>
      </c>
      <c r="C1" s="152" t="s">
        <v>0</v>
      </c>
      <c r="D1" s="152" t="s">
        <v>1</v>
      </c>
      <c r="E1" s="152" t="s">
        <v>10</v>
      </c>
      <c r="F1" s="152" t="s">
        <v>11</v>
      </c>
      <c r="G1" s="152" t="s">
        <v>12</v>
      </c>
      <c r="H1" s="152" t="s">
        <v>2</v>
      </c>
      <c r="I1" s="152" t="s">
        <v>3</v>
      </c>
      <c r="J1" s="152" t="s">
        <v>23</v>
      </c>
      <c r="K1" s="152" t="s">
        <v>28</v>
      </c>
      <c r="L1" s="152" t="s">
        <v>24</v>
      </c>
      <c r="M1" s="152" t="s">
        <v>25</v>
      </c>
      <c r="N1" s="154" t="s">
        <v>26</v>
      </c>
      <c r="O1" s="152" t="s">
        <v>27</v>
      </c>
      <c r="P1" s="152" t="s">
        <v>4</v>
      </c>
      <c r="Q1" s="152" t="s">
        <v>1981</v>
      </c>
      <c r="R1" s="152" t="s">
        <v>5</v>
      </c>
      <c r="S1" s="152"/>
      <c r="T1" s="152" t="s">
        <v>30</v>
      </c>
      <c r="U1" s="152" t="s">
        <v>29</v>
      </c>
    </row>
    <row r="2" spans="1:21" s="23" customFormat="1" ht="151.80000000000001" x14ac:dyDescent="0.3">
      <c r="A2" s="191" t="s">
        <v>257</v>
      </c>
      <c r="B2" s="13" t="s">
        <v>256</v>
      </c>
      <c r="C2" s="22" t="s">
        <v>880</v>
      </c>
      <c r="D2" s="22" t="s">
        <v>1275</v>
      </c>
      <c r="E2" s="86" t="s">
        <v>1276</v>
      </c>
      <c r="F2" s="9"/>
      <c r="G2" s="9"/>
      <c r="H2" s="70"/>
      <c r="I2" s="11"/>
      <c r="J2" s="11"/>
      <c r="K2" s="33"/>
      <c r="L2" s="11"/>
      <c r="M2" s="11"/>
      <c r="N2" s="15" t="str">
        <f>IF(OR(L2="",M2=""),"",
IF(OR(L2="Low",M2="Low"),"Low",
IF(OR(L2="Moderate",M2="Moderate"),"Moderate",
"High")))</f>
        <v/>
      </c>
      <c r="O2" s="33"/>
      <c r="P2" s="33"/>
      <c r="Q2" s="11"/>
      <c r="R2" s="33"/>
      <c r="S2" s="12"/>
      <c r="T2" s="33"/>
      <c r="U2" s="33"/>
    </row>
    <row r="3" spans="1:21" s="23" customFormat="1" ht="41.4" x14ac:dyDescent="0.3">
      <c r="A3" s="191"/>
      <c r="B3" s="13" t="s">
        <v>256</v>
      </c>
      <c r="C3" s="22" t="s">
        <v>881</v>
      </c>
      <c r="D3" s="22" t="s">
        <v>1278</v>
      </c>
      <c r="E3" s="86" t="s">
        <v>1276</v>
      </c>
      <c r="F3" s="9"/>
      <c r="G3" s="9"/>
      <c r="H3" s="70"/>
      <c r="I3" s="11"/>
      <c r="J3" s="11"/>
      <c r="K3" s="33"/>
      <c r="L3" s="11"/>
      <c r="M3" s="11"/>
      <c r="N3" s="15" t="str">
        <f t="shared" ref="N3:N42" si="0">IF(OR(L3="",M3=""),"",
IF(OR(L3="Low",M3="Low"),"Low",
IF(OR(L3="Moderate",M3="Moderate"),"Moderate",
"High")))</f>
        <v/>
      </c>
      <c r="O3" s="33"/>
      <c r="P3" s="33"/>
      <c r="Q3" s="11"/>
      <c r="R3" s="33"/>
      <c r="S3" s="12"/>
      <c r="T3" s="33"/>
      <c r="U3" s="33"/>
    </row>
    <row r="4" spans="1:21" s="23" customFormat="1" ht="69" x14ac:dyDescent="0.3">
      <c r="A4" s="191"/>
      <c r="B4" s="13" t="s">
        <v>256</v>
      </c>
      <c r="C4" s="22" t="s">
        <v>882</v>
      </c>
      <c r="D4" s="22" t="s">
        <v>1279</v>
      </c>
      <c r="E4" s="86" t="s">
        <v>1276</v>
      </c>
      <c r="F4" s="86" t="s">
        <v>1277</v>
      </c>
      <c r="G4" s="9"/>
      <c r="H4" s="70"/>
      <c r="I4" s="11"/>
      <c r="J4" s="11"/>
      <c r="K4" s="33"/>
      <c r="L4" s="11"/>
      <c r="M4" s="11"/>
      <c r="N4" s="15" t="str">
        <f t="shared" si="0"/>
        <v/>
      </c>
      <c r="O4" s="33"/>
      <c r="P4" s="33"/>
      <c r="Q4" s="11"/>
      <c r="R4" s="33"/>
      <c r="S4" s="12"/>
      <c r="T4" s="33"/>
      <c r="U4" s="33"/>
    </row>
    <row r="5" spans="1:21" s="23" customFormat="1" ht="69" x14ac:dyDescent="0.3">
      <c r="A5" s="191"/>
      <c r="B5" s="13" t="s">
        <v>256</v>
      </c>
      <c r="C5" s="22" t="s">
        <v>883</v>
      </c>
      <c r="D5" s="22" t="s">
        <v>1280</v>
      </c>
      <c r="E5" s="86" t="s">
        <v>1276</v>
      </c>
      <c r="F5" s="9"/>
      <c r="G5" s="9"/>
      <c r="H5" s="70"/>
      <c r="I5" s="11"/>
      <c r="J5" s="11"/>
      <c r="K5" s="33"/>
      <c r="L5" s="11"/>
      <c r="M5" s="11"/>
      <c r="N5" s="15" t="str">
        <f t="shared" si="0"/>
        <v/>
      </c>
      <c r="O5" s="33"/>
      <c r="P5" s="33"/>
      <c r="Q5" s="11"/>
      <c r="R5" s="33"/>
      <c r="S5" s="12"/>
      <c r="T5" s="33"/>
      <c r="U5" s="33"/>
    </row>
    <row r="6" spans="1:21" s="23" customFormat="1" ht="41.4" x14ac:dyDescent="0.3">
      <c r="A6" s="191"/>
      <c r="B6" s="13" t="s">
        <v>256</v>
      </c>
      <c r="C6" s="22" t="s">
        <v>884</v>
      </c>
      <c r="D6" s="22" t="s">
        <v>463</v>
      </c>
      <c r="E6" s="86" t="s">
        <v>1276</v>
      </c>
      <c r="F6" s="9"/>
      <c r="G6" s="9"/>
      <c r="H6" s="70"/>
      <c r="I6" s="11"/>
      <c r="J6" s="11"/>
      <c r="K6" s="33"/>
      <c r="L6" s="11"/>
      <c r="M6" s="11"/>
      <c r="N6" s="15" t="str">
        <f t="shared" si="0"/>
        <v/>
      </c>
      <c r="O6" s="33"/>
      <c r="P6" s="33"/>
      <c r="Q6" s="11"/>
      <c r="R6" s="33"/>
      <c r="S6" s="12"/>
      <c r="T6" s="33"/>
      <c r="U6" s="33"/>
    </row>
    <row r="7" spans="1:21" s="23" customFormat="1" ht="69" x14ac:dyDescent="0.3">
      <c r="A7" s="191"/>
      <c r="B7" s="13" t="s">
        <v>256</v>
      </c>
      <c r="C7" s="22" t="s">
        <v>885</v>
      </c>
      <c r="D7" s="22" t="s">
        <v>465</v>
      </c>
      <c r="E7" s="86" t="s">
        <v>1276</v>
      </c>
      <c r="F7" s="86" t="s">
        <v>1277</v>
      </c>
      <c r="G7" s="9"/>
      <c r="H7" s="70"/>
      <c r="I7" s="11"/>
      <c r="J7" s="11"/>
      <c r="K7" s="33"/>
      <c r="L7" s="11"/>
      <c r="M7" s="11"/>
      <c r="N7" s="15" t="str">
        <f t="shared" si="0"/>
        <v/>
      </c>
      <c r="O7" s="33"/>
      <c r="P7" s="33"/>
      <c r="Q7" s="11"/>
      <c r="R7" s="33"/>
      <c r="S7" s="12"/>
      <c r="T7" s="33"/>
      <c r="U7" s="33"/>
    </row>
    <row r="8" spans="1:21" s="23" customFormat="1" ht="41.4" x14ac:dyDescent="0.3">
      <c r="A8" s="191"/>
      <c r="B8" s="13" t="s">
        <v>256</v>
      </c>
      <c r="C8" s="22" t="s">
        <v>886</v>
      </c>
      <c r="D8" s="22" t="s">
        <v>1281</v>
      </c>
      <c r="E8" s="86" t="s">
        <v>1276</v>
      </c>
      <c r="F8" s="9"/>
      <c r="G8" s="9"/>
      <c r="H8" s="70"/>
      <c r="I8" s="11"/>
      <c r="J8" s="11"/>
      <c r="K8" s="33"/>
      <c r="L8" s="11"/>
      <c r="M8" s="11"/>
      <c r="N8" s="15" t="str">
        <f t="shared" si="0"/>
        <v/>
      </c>
      <c r="O8" s="33"/>
      <c r="P8" s="33"/>
      <c r="Q8" s="11"/>
      <c r="R8" s="33"/>
      <c r="S8" s="12"/>
      <c r="T8" s="33"/>
      <c r="U8" s="33"/>
    </row>
    <row r="9" spans="1:21" s="23" customFormat="1" ht="55.2" x14ac:dyDescent="0.3">
      <c r="A9" s="191"/>
      <c r="B9" s="13" t="s">
        <v>256</v>
      </c>
      <c r="C9" s="22" t="s">
        <v>887</v>
      </c>
      <c r="D9" s="22" t="s">
        <v>1282</v>
      </c>
      <c r="E9" s="86" t="s">
        <v>1276</v>
      </c>
      <c r="F9" s="9"/>
      <c r="G9" s="9"/>
      <c r="H9" s="70"/>
      <c r="I9" s="11"/>
      <c r="J9" s="11"/>
      <c r="K9" s="33"/>
      <c r="L9" s="11"/>
      <c r="M9" s="11"/>
      <c r="N9" s="15" t="str">
        <f t="shared" si="0"/>
        <v/>
      </c>
      <c r="O9" s="33"/>
      <c r="P9" s="33"/>
      <c r="Q9" s="11"/>
      <c r="R9" s="33"/>
      <c r="S9" s="12"/>
      <c r="T9" s="33"/>
      <c r="U9" s="33"/>
    </row>
    <row r="10" spans="1:21" s="23" customFormat="1" ht="41.4" x14ac:dyDescent="0.3">
      <c r="A10" s="191"/>
      <c r="B10" s="13" t="s">
        <v>256</v>
      </c>
      <c r="C10" s="22" t="s">
        <v>888</v>
      </c>
      <c r="D10" s="22" t="s">
        <v>1283</v>
      </c>
      <c r="E10" s="86" t="s">
        <v>1276</v>
      </c>
      <c r="F10" s="9"/>
      <c r="G10" s="9"/>
      <c r="H10" s="70"/>
      <c r="I10" s="11"/>
      <c r="J10" s="11"/>
      <c r="K10" s="33"/>
      <c r="L10" s="11"/>
      <c r="M10" s="11"/>
      <c r="N10" s="15" t="str">
        <f t="shared" si="0"/>
        <v/>
      </c>
      <c r="O10" s="33"/>
      <c r="P10" s="33"/>
      <c r="Q10" s="11"/>
      <c r="R10" s="33"/>
      <c r="S10" s="12"/>
      <c r="T10" s="33"/>
      <c r="U10" s="33"/>
    </row>
    <row r="11" spans="1:21" s="23" customFormat="1" ht="55.2" x14ac:dyDescent="0.3">
      <c r="A11" s="191"/>
      <c r="B11" s="13" t="s">
        <v>256</v>
      </c>
      <c r="C11" s="22" t="s">
        <v>889</v>
      </c>
      <c r="D11" s="22" t="s">
        <v>1284</v>
      </c>
      <c r="E11" s="86" t="s">
        <v>1276</v>
      </c>
      <c r="F11" s="9"/>
      <c r="G11" s="9"/>
      <c r="H11" s="70"/>
      <c r="I11" s="11"/>
      <c r="J11" s="11"/>
      <c r="K11" s="33"/>
      <c r="L11" s="11"/>
      <c r="M11" s="11"/>
      <c r="N11" s="15" t="str">
        <f t="shared" si="0"/>
        <v/>
      </c>
      <c r="O11" s="33"/>
      <c r="P11" s="33"/>
      <c r="Q11" s="11"/>
      <c r="R11" s="33"/>
      <c r="S11" s="12"/>
      <c r="T11" s="33"/>
      <c r="U11" s="33"/>
    </row>
    <row r="12" spans="1:21" s="23" customFormat="1" ht="151.80000000000001" x14ac:dyDescent="0.3">
      <c r="A12" s="191" t="s">
        <v>259</v>
      </c>
      <c r="B12" s="13" t="s">
        <v>258</v>
      </c>
      <c r="C12" s="22" t="s">
        <v>890</v>
      </c>
      <c r="D12" s="22" t="s">
        <v>1285</v>
      </c>
      <c r="E12" s="9"/>
      <c r="F12" s="86" t="s">
        <v>1287</v>
      </c>
      <c r="G12" s="86" t="s">
        <v>1288</v>
      </c>
      <c r="H12" s="70"/>
      <c r="I12" s="11"/>
      <c r="J12" s="11"/>
      <c r="K12" s="33"/>
      <c r="L12" s="11"/>
      <c r="M12" s="11"/>
      <c r="N12" s="15" t="str">
        <f t="shared" si="0"/>
        <v/>
      </c>
      <c r="O12" s="33"/>
      <c r="P12" s="33"/>
      <c r="Q12" s="11"/>
      <c r="R12" s="33"/>
      <c r="S12" s="12"/>
      <c r="T12" s="33"/>
      <c r="U12" s="33"/>
    </row>
    <row r="13" spans="1:21" s="23" customFormat="1" ht="151.80000000000001" x14ac:dyDescent="0.3">
      <c r="A13" s="191"/>
      <c r="B13" s="13" t="s">
        <v>258</v>
      </c>
      <c r="C13" s="22" t="s">
        <v>1289</v>
      </c>
      <c r="D13" s="22" t="s">
        <v>1290</v>
      </c>
      <c r="E13" s="9"/>
      <c r="F13" s="86" t="s">
        <v>1287</v>
      </c>
      <c r="G13" s="86" t="s">
        <v>1288</v>
      </c>
      <c r="H13" s="70"/>
      <c r="I13" s="11"/>
      <c r="J13" s="11"/>
      <c r="K13" s="33"/>
      <c r="L13" s="11"/>
      <c r="M13" s="11"/>
      <c r="N13" s="15" t="str">
        <f t="shared" si="0"/>
        <v/>
      </c>
      <c r="O13" s="33"/>
      <c r="P13" s="33"/>
      <c r="Q13" s="11"/>
      <c r="R13" s="33"/>
      <c r="S13" s="12"/>
      <c r="T13" s="33"/>
      <c r="U13" s="33"/>
    </row>
    <row r="14" spans="1:21" s="23" customFormat="1" ht="151.80000000000001" x14ac:dyDescent="0.3">
      <c r="A14" s="191"/>
      <c r="B14" s="13" t="s">
        <v>258</v>
      </c>
      <c r="C14" s="22" t="s">
        <v>1291</v>
      </c>
      <c r="D14" s="22" t="s">
        <v>1292</v>
      </c>
      <c r="E14" s="9"/>
      <c r="F14" s="86" t="s">
        <v>1287</v>
      </c>
      <c r="G14" s="86" t="s">
        <v>1288</v>
      </c>
      <c r="H14" s="70"/>
      <c r="I14" s="11"/>
      <c r="J14" s="11"/>
      <c r="K14" s="33"/>
      <c r="L14" s="11"/>
      <c r="M14" s="11"/>
      <c r="N14" s="15" t="str">
        <f t="shared" si="0"/>
        <v/>
      </c>
      <c r="O14" s="33"/>
      <c r="P14" s="33"/>
      <c r="Q14" s="11"/>
      <c r="R14" s="33"/>
      <c r="S14" s="12"/>
      <c r="T14" s="33"/>
      <c r="U14" s="33"/>
    </row>
    <row r="15" spans="1:21" s="23" customFormat="1" ht="151.80000000000001" x14ac:dyDescent="0.3">
      <c r="A15" s="191"/>
      <c r="B15" s="13" t="s">
        <v>258</v>
      </c>
      <c r="C15" s="22" t="s">
        <v>891</v>
      </c>
      <c r="D15" s="22" t="s">
        <v>1293</v>
      </c>
      <c r="E15" s="9"/>
      <c r="F15" s="86" t="s">
        <v>1287</v>
      </c>
      <c r="G15" s="86" t="s">
        <v>1288</v>
      </c>
      <c r="H15" s="70"/>
      <c r="I15" s="11"/>
      <c r="J15" s="11"/>
      <c r="K15" s="33"/>
      <c r="L15" s="11"/>
      <c r="M15" s="11"/>
      <c r="N15" s="15" t="str">
        <f t="shared" si="0"/>
        <v/>
      </c>
      <c r="O15" s="33"/>
      <c r="P15" s="33"/>
      <c r="Q15" s="11"/>
      <c r="R15" s="33"/>
      <c r="S15" s="12"/>
      <c r="T15" s="33"/>
      <c r="U15" s="33"/>
    </row>
    <row r="16" spans="1:21" s="23" customFormat="1" ht="151.80000000000001" x14ac:dyDescent="0.3">
      <c r="A16" s="191"/>
      <c r="B16" s="13" t="s">
        <v>258</v>
      </c>
      <c r="C16" s="22" t="s">
        <v>892</v>
      </c>
      <c r="D16" s="22" t="s">
        <v>1294</v>
      </c>
      <c r="E16" s="9"/>
      <c r="F16" s="86" t="s">
        <v>1287</v>
      </c>
      <c r="G16" s="86" t="s">
        <v>1288</v>
      </c>
      <c r="H16" s="70"/>
      <c r="I16" s="11"/>
      <c r="J16" s="11"/>
      <c r="K16" s="33"/>
      <c r="L16" s="11"/>
      <c r="M16" s="11"/>
      <c r="N16" s="15" t="str">
        <f t="shared" si="0"/>
        <v/>
      </c>
      <c r="O16" s="33"/>
      <c r="P16" s="33"/>
      <c r="Q16" s="11"/>
      <c r="R16" s="33"/>
      <c r="S16" s="12"/>
      <c r="T16" s="33"/>
      <c r="U16" s="33"/>
    </row>
    <row r="17" spans="1:21" s="23" customFormat="1" ht="262.2" x14ac:dyDescent="0.3">
      <c r="A17" s="191"/>
      <c r="B17" s="13" t="s">
        <v>258</v>
      </c>
      <c r="C17" s="22" t="s">
        <v>893</v>
      </c>
      <c r="D17" s="22" t="s">
        <v>1295</v>
      </c>
      <c r="E17" s="86" t="s">
        <v>1286</v>
      </c>
      <c r="F17" s="9"/>
      <c r="G17" s="9"/>
      <c r="H17" s="70"/>
      <c r="I17" s="11"/>
      <c r="J17" s="11"/>
      <c r="K17" s="33"/>
      <c r="L17" s="11"/>
      <c r="M17" s="11"/>
      <c r="N17" s="15" t="str">
        <f t="shared" si="0"/>
        <v/>
      </c>
      <c r="O17" s="33"/>
      <c r="P17" s="33"/>
      <c r="Q17" s="11"/>
      <c r="R17" s="33"/>
      <c r="S17" s="12"/>
      <c r="T17" s="33"/>
      <c r="U17" s="33"/>
    </row>
    <row r="18" spans="1:21" s="23" customFormat="1" ht="262.2" x14ac:dyDescent="0.3">
      <c r="A18" s="191"/>
      <c r="B18" s="13" t="s">
        <v>258</v>
      </c>
      <c r="C18" s="22" t="s">
        <v>894</v>
      </c>
      <c r="D18" s="22" t="s">
        <v>1296</v>
      </c>
      <c r="E18" s="86" t="s">
        <v>1286</v>
      </c>
      <c r="F18" s="9"/>
      <c r="G18" s="9"/>
      <c r="H18" s="70"/>
      <c r="I18" s="11"/>
      <c r="J18" s="11"/>
      <c r="K18" s="33"/>
      <c r="L18" s="11"/>
      <c r="M18" s="11"/>
      <c r="N18" s="15" t="str">
        <f t="shared" si="0"/>
        <v/>
      </c>
      <c r="O18" s="33"/>
      <c r="P18" s="33"/>
      <c r="Q18" s="11"/>
      <c r="R18" s="33"/>
      <c r="S18" s="12"/>
      <c r="T18" s="33"/>
      <c r="U18" s="33"/>
    </row>
    <row r="19" spans="1:21" s="23" customFormat="1" ht="151.80000000000001" x14ac:dyDescent="0.3">
      <c r="A19" s="191"/>
      <c r="B19" s="13" t="s">
        <v>258</v>
      </c>
      <c r="C19" s="22" t="s">
        <v>895</v>
      </c>
      <c r="D19" s="22" t="s">
        <v>1297</v>
      </c>
      <c r="E19" s="9"/>
      <c r="F19" s="86" t="s">
        <v>1287</v>
      </c>
      <c r="G19" s="86" t="s">
        <v>1288</v>
      </c>
      <c r="H19" s="70"/>
      <c r="I19" s="11"/>
      <c r="J19" s="11"/>
      <c r="K19" s="33"/>
      <c r="L19" s="11"/>
      <c r="M19" s="11"/>
      <c r="N19" s="15" t="str">
        <f t="shared" si="0"/>
        <v/>
      </c>
      <c r="O19" s="33"/>
      <c r="P19" s="33"/>
      <c r="Q19" s="11"/>
      <c r="R19" s="33"/>
      <c r="S19" s="12"/>
      <c r="T19" s="33"/>
      <c r="U19" s="33"/>
    </row>
    <row r="20" spans="1:21" s="23" customFormat="1" ht="151.80000000000001" x14ac:dyDescent="0.3">
      <c r="A20" s="191"/>
      <c r="B20" s="13" t="s">
        <v>258</v>
      </c>
      <c r="C20" s="22" t="s">
        <v>896</v>
      </c>
      <c r="D20" s="22" t="s">
        <v>1298</v>
      </c>
      <c r="E20" s="9"/>
      <c r="F20" s="86" t="s">
        <v>1287</v>
      </c>
      <c r="G20" s="86" t="s">
        <v>1288</v>
      </c>
      <c r="H20" s="70"/>
      <c r="I20" s="11"/>
      <c r="J20" s="11"/>
      <c r="K20" s="33"/>
      <c r="L20" s="11"/>
      <c r="M20" s="11"/>
      <c r="N20" s="15" t="str">
        <f t="shared" si="0"/>
        <v/>
      </c>
      <c r="O20" s="33"/>
      <c r="P20" s="33"/>
      <c r="Q20" s="11"/>
      <c r="R20" s="33"/>
      <c r="S20" s="12"/>
      <c r="T20" s="33"/>
      <c r="U20" s="33"/>
    </row>
    <row r="21" spans="1:21" s="23" customFormat="1" ht="151.80000000000001" x14ac:dyDescent="0.3">
      <c r="A21" s="191"/>
      <c r="B21" s="13" t="s">
        <v>258</v>
      </c>
      <c r="C21" s="22" t="s">
        <v>897</v>
      </c>
      <c r="D21" s="22" t="s">
        <v>1336</v>
      </c>
      <c r="E21" s="9"/>
      <c r="F21" s="86" t="s">
        <v>1287</v>
      </c>
      <c r="G21" s="86" t="s">
        <v>1288</v>
      </c>
      <c r="H21" s="70"/>
      <c r="I21" s="11"/>
      <c r="J21" s="11"/>
      <c r="K21" s="33"/>
      <c r="L21" s="11"/>
      <c r="M21" s="11"/>
      <c r="N21" s="15" t="str">
        <f t="shared" si="0"/>
        <v/>
      </c>
      <c r="O21" s="33"/>
      <c r="P21" s="33"/>
      <c r="Q21" s="11"/>
      <c r="R21" s="33"/>
      <c r="S21" s="12"/>
      <c r="T21" s="33"/>
      <c r="U21" s="33"/>
    </row>
    <row r="22" spans="1:21" s="23" customFormat="1" ht="179.4" x14ac:dyDescent="0.3">
      <c r="A22" s="191" t="s">
        <v>261</v>
      </c>
      <c r="B22" s="13" t="s">
        <v>260</v>
      </c>
      <c r="C22" s="22" t="s">
        <v>898</v>
      </c>
      <c r="D22" s="22" t="s">
        <v>1337</v>
      </c>
      <c r="E22" s="9"/>
      <c r="F22" s="50" t="s">
        <v>1300</v>
      </c>
      <c r="G22" s="50" t="s">
        <v>1301</v>
      </c>
      <c r="H22" s="70"/>
      <c r="I22" s="11"/>
      <c r="J22" s="11"/>
      <c r="K22" s="33"/>
      <c r="L22" s="11"/>
      <c r="M22" s="11"/>
      <c r="N22" s="15" t="str">
        <f t="shared" si="0"/>
        <v/>
      </c>
      <c r="O22" s="33"/>
      <c r="P22" s="33"/>
      <c r="Q22" s="11"/>
      <c r="R22" s="33"/>
      <c r="S22" s="12"/>
      <c r="T22" s="33"/>
      <c r="U22" s="33"/>
    </row>
    <row r="23" spans="1:21" s="23" customFormat="1" ht="179.4" x14ac:dyDescent="0.3">
      <c r="A23" s="191"/>
      <c r="B23" s="13" t="s">
        <v>260</v>
      </c>
      <c r="C23" s="22" t="s">
        <v>899</v>
      </c>
      <c r="D23" s="22" t="s">
        <v>1302</v>
      </c>
      <c r="E23" s="9"/>
      <c r="F23" s="50" t="s">
        <v>1300</v>
      </c>
      <c r="G23" s="50" t="s">
        <v>1301</v>
      </c>
      <c r="H23" s="70"/>
      <c r="I23" s="11"/>
      <c r="J23" s="11"/>
      <c r="K23" s="33"/>
      <c r="L23" s="11"/>
      <c r="M23" s="11"/>
      <c r="N23" s="15" t="str">
        <f t="shared" si="0"/>
        <v/>
      </c>
      <c r="O23" s="33"/>
      <c r="P23" s="33"/>
      <c r="Q23" s="11"/>
      <c r="R23" s="33"/>
      <c r="S23" s="12"/>
      <c r="T23" s="33"/>
      <c r="U23" s="33"/>
    </row>
    <row r="24" spans="1:21" s="23" customFormat="1" ht="248.4" x14ac:dyDescent="0.3">
      <c r="A24" s="191"/>
      <c r="B24" s="13" t="s">
        <v>260</v>
      </c>
      <c r="C24" s="22" t="s">
        <v>900</v>
      </c>
      <c r="D24" s="22" t="s">
        <v>1303</v>
      </c>
      <c r="E24" s="50" t="s">
        <v>1299</v>
      </c>
      <c r="F24" s="73"/>
      <c r="G24" s="73"/>
      <c r="H24" s="70"/>
      <c r="I24" s="11"/>
      <c r="J24" s="11"/>
      <c r="K24" s="33"/>
      <c r="L24" s="11"/>
      <c r="M24" s="11"/>
      <c r="N24" s="15" t="str">
        <f t="shared" si="0"/>
        <v/>
      </c>
      <c r="O24" s="33"/>
      <c r="P24" s="33"/>
      <c r="Q24" s="11"/>
      <c r="R24" s="33"/>
      <c r="S24" s="12"/>
      <c r="T24" s="33"/>
      <c r="U24" s="33"/>
    </row>
    <row r="25" spans="1:21" s="23" customFormat="1" ht="248.4" x14ac:dyDescent="0.3">
      <c r="A25" s="191"/>
      <c r="B25" s="13" t="s">
        <v>260</v>
      </c>
      <c r="C25" s="22" t="s">
        <v>901</v>
      </c>
      <c r="D25" s="22" t="s">
        <v>1304</v>
      </c>
      <c r="E25" s="50" t="s">
        <v>1299</v>
      </c>
      <c r="F25" s="73"/>
      <c r="G25" s="73"/>
      <c r="H25" s="70"/>
      <c r="I25" s="11"/>
      <c r="J25" s="11"/>
      <c r="K25" s="33"/>
      <c r="L25" s="11"/>
      <c r="M25" s="11"/>
      <c r="N25" s="15" t="str">
        <f t="shared" si="0"/>
        <v/>
      </c>
      <c r="O25" s="33"/>
      <c r="P25" s="33"/>
      <c r="Q25" s="11"/>
      <c r="R25" s="33"/>
      <c r="S25" s="12"/>
      <c r="T25" s="33"/>
      <c r="U25" s="33"/>
    </row>
    <row r="26" spans="1:21" s="23" customFormat="1" ht="179.4" x14ac:dyDescent="0.3">
      <c r="A26" s="191"/>
      <c r="B26" s="13" t="s">
        <v>260</v>
      </c>
      <c r="C26" s="22" t="s">
        <v>902</v>
      </c>
      <c r="D26" s="22" t="s">
        <v>1305</v>
      </c>
      <c r="E26" s="9"/>
      <c r="F26" s="50" t="s">
        <v>1300</v>
      </c>
      <c r="G26" s="50" t="s">
        <v>1301</v>
      </c>
      <c r="H26" s="70"/>
      <c r="I26" s="11"/>
      <c r="J26" s="11"/>
      <c r="K26" s="33"/>
      <c r="L26" s="11"/>
      <c r="M26" s="11"/>
      <c r="N26" s="15" t="str">
        <f t="shared" si="0"/>
        <v/>
      </c>
      <c r="O26" s="33"/>
      <c r="P26" s="33"/>
      <c r="Q26" s="11"/>
      <c r="R26" s="33"/>
      <c r="S26" s="12"/>
      <c r="T26" s="33"/>
      <c r="U26" s="33"/>
    </row>
    <row r="27" spans="1:21" s="23" customFormat="1" ht="179.4" x14ac:dyDescent="0.3">
      <c r="A27" s="191"/>
      <c r="B27" s="13" t="s">
        <v>260</v>
      </c>
      <c r="C27" s="22" t="s">
        <v>903</v>
      </c>
      <c r="D27" s="22" t="s">
        <v>1338</v>
      </c>
      <c r="E27" s="9"/>
      <c r="F27" s="50" t="s">
        <v>1300</v>
      </c>
      <c r="G27" s="50" t="s">
        <v>1301</v>
      </c>
      <c r="H27" s="70"/>
      <c r="I27" s="11"/>
      <c r="J27" s="11"/>
      <c r="K27" s="33"/>
      <c r="L27" s="11"/>
      <c r="M27" s="11"/>
      <c r="N27" s="15" t="str">
        <f t="shared" si="0"/>
        <v/>
      </c>
      <c r="O27" s="33"/>
      <c r="P27" s="33"/>
      <c r="Q27" s="11"/>
      <c r="R27" s="33"/>
      <c r="S27" s="12"/>
      <c r="T27" s="33"/>
      <c r="U27" s="33"/>
    </row>
    <row r="28" spans="1:21" s="23" customFormat="1" ht="179.4" x14ac:dyDescent="0.3">
      <c r="A28" s="191"/>
      <c r="B28" s="13" t="s">
        <v>260</v>
      </c>
      <c r="C28" s="22" t="s">
        <v>904</v>
      </c>
      <c r="D28" s="22" t="s">
        <v>1306</v>
      </c>
      <c r="E28" s="9"/>
      <c r="F28" s="50" t="s">
        <v>1300</v>
      </c>
      <c r="G28" s="50" t="s">
        <v>1301</v>
      </c>
      <c r="H28" s="70"/>
      <c r="I28" s="11"/>
      <c r="J28" s="11"/>
      <c r="K28" s="33"/>
      <c r="L28" s="11"/>
      <c r="M28" s="11"/>
      <c r="N28" s="15" t="str">
        <f t="shared" si="0"/>
        <v/>
      </c>
      <c r="O28" s="33"/>
      <c r="P28" s="33"/>
      <c r="Q28" s="11"/>
      <c r="R28" s="33"/>
      <c r="S28" s="12"/>
      <c r="T28" s="33"/>
      <c r="U28" s="33"/>
    </row>
    <row r="29" spans="1:21" s="23" customFormat="1" ht="179.4" x14ac:dyDescent="0.3">
      <c r="A29" s="191"/>
      <c r="B29" s="13" t="s">
        <v>260</v>
      </c>
      <c r="C29" s="22" t="s">
        <v>905</v>
      </c>
      <c r="D29" s="22" t="s">
        <v>1307</v>
      </c>
      <c r="E29" s="9"/>
      <c r="F29" s="50" t="s">
        <v>1300</v>
      </c>
      <c r="G29" s="50" t="s">
        <v>1301</v>
      </c>
      <c r="H29" s="70"/>
      <c r="I29" s="11"/>
      <c r="J29" s="11"/>
      <c r="K29" s="33"/>
      <c r="L29" s="11"/>
      <c r="M29" s="11"/>
      <c r="N29" s="15" t="str">
        <f t="shared" si="0"/>
        <v/>
      </c>
      <c r="O29" s="33"/>
      <c r="P29" s="33"/>
      <c r="Q29" s="11"/>
      <c r="R29" s="33"/>
      <c r="S29" s="12"/>
      <c r="T29" s="33"/>
      <c r="U29" s="33"/>
    </row>
    <row r="30" spans="1:21" s="23" customFormat="1" ht="207" x14ac:dyDescent="0.3">
      <c r="A30" s="191" t="s">
        <v>263</v>
      </c>
      <c r="B30" s="13" t="s">
        <v>262</v>
      </c>
      <c r="C30" s="22" t="s">
        <v>906</v>
      </c>
      <c r="D30" s="22" t="s">
        <v>1308</v>
      </c>
      <c r="E30" s="50" t="s">
        <v>1309</v>
      </c>
      <c r="F30" s="73"/>
      <c r="G30" s="73"/>
      <c r="H30" s="70"/>
      <c r="I30" s="11"/>
      <c r="J30" s="11"/>
      <c r="K30" s="33"/>
      <c r="L30" s="11"/>
      <c r="M30" s="11"/>
      <c r="N30" s="15" t="str">
        <f t="shared" si="0"/>
        <v/>
      </c>
      <c r="O30" s="33"/>
      <c r="P30" s="33"/>
      <c r="Q30" s="11"/>
      <c r="R30" s="33"/>
      <c r="S30" s="12"/>
      <c r="T30" s="33"/>
      <c r="U30" s="33"/>
    </row>
    <row r="31" spans="1:21" s="23" customFormat="1" ht="110.4" x14ac:dyDescent="0.3">
      <c r="A31" s="191"/>
      <c r="B31" s="13" t="s">
        <v>262</v>
      </c>
      <c r="C31" s="22" t="s">
        <v>907</v>
      </c>
      <c r="D31" s="22" t="s">
        <v>1339</v>
      </c>
      <c r="E31" s="9"/>
      <c r="F31" s="50" t="s">
        <v>1310</v>
      </c>
      <c r="G31" s="50" t="s">
        <v>1311</v>
      </c>
      <c r="H31" s="70"/>
      <c r="I31" s="11"/>
      <c r="J31" s="11"/>
      <c r="K31" s="33"/>
      <c r="L31" s="11"/>
      <c r="M31" s="11"/>
      <c r="N31" s="15" t="str">
        <f t="shared" si="0"/>
        <v/>
      </c>
      <c r="O31" s="33"/>
      <c r="P31" s="33"/>
      <c r="Q31" s="11"/>
      <c r="R31" s="33"/>
      <c r="S31" s="12"/>
      <c r="T31" s="33"/>
      <c r="U31" s="33"/>
    </row>
    <row r="32" spans="1:21" s="23" customFormat="1" ht="110.4" x14ac:dyDescent="0.3">
      <c r="A32" s="191"/>
      <c r="B32" s="13" t="s">
        <v>262</v>
      </c>
      <c r="C32" s="22" t="s">
        <v>908</v>
      </c>
      <c r="D32" s="22" t="s">
        <v>1340</v>
      </c>
      <c r="E32" s="9"/>
      <c r="F32" s="50" t="s">
        <v>1310</v>
      </c>
      <c r="G32" s="50" t="s">
        <v>1311</v>
      </c>
      <c r="H32" s="70"/>
      <c r="I32" s="11"/>
      <c r="J32" s="11"/>
      <c r="K32" s="33"/>
      <c r="L32" s="11"/>
      <c r="M32" s="11"/>
      <c r="N32" s="15" t="str">
        <f t="shared" si="0"/>
        <v/>
      </c>
      <c r="O32" s="33"/>
      <c r="P32" s="33"/>
      <c r="Q32" s="11"/>
      <c r="R32" s="33"/>
      <c r="S32" s="12"/>
      <c r="T32" s="33"/>
      <c r="U32" s="33"/>
    </row>
    <row r="33" spans="1:21" s="23" customFormat="1" ht="207" x14ac:dyDescent="0.3">
      <c r="A33" s="191"/>
      <c r="B33" s="13" t="s">
        <v>262</v>
      </c>
      <c r="C33" s="22" t="s">
        <v>909</v>
      </c>
      <c r="D33" s="22" t="s">
        <v>1312</v>
      </c>
      <c r="E33" s="50" t="s">
        <v>1309</v>
      </c>
      <c r="F33" s="73"/>
      <c r="G33" s="73"/>
      <c r="H33" s="70"/>
      <c r="I33" s="11"/>
      <c r="J33" s="11"/>
      <c r="K33" s="33"/>
      <c r="L33" s="11"/>
      <c r="M33" s="11"/>
      <c r="N33" s="15" t="str">
        <f t="shared" si="0"/>
        <v/>
      </c>
      <c r="O33" s="33"/>
      <c r="P33" s="33"/>
      <c r="Q33" s="11"/>
      <c r="R33" s="33"/>
      <c r="S33" s="12"/>
      <c r="T33" s="33"/>
      <c r="U33" s="33"/>
    </row>
    <row r="34" spans="1:21" s="23" customFormat="1" ht="110.4" x14ac:dyDescent="0.3">
      <c r="A34" s="191"/>
      <c r="B34" s="13" t="s">
        <v>262</v>
      </c>
      <c r="C34" s="22" t="s">
        <v>910</v>
      </c>
      <c r="D34" s="22" t="s">
        <v>1313</v>
      </c>
      <c r="E34" s="9"/>
      <c r="F34" s="50" t="s">
        <v>1310</v>
      </c>
      <c r="G34" s="50" t="s">
        <v>1311</v>
      </c>
      <c r="H34" s="70"/>
      <c r="I34" s="11"/>
      <c r="J34" s="11"/>
      <c r="K34" s="33"/>
      <c r="L34" s="11"/>
      <c r="M34" s="11"/>
      <c r="N34" s="15" t="str">
        <f t="shared" si="0"/>
        <v/>
      </c>
      <c r="O34" s="33"/>
      <c r="P34" s="33"/>
      <c r="Q34" s="11"/>
      <c r="R34" s="33"/>
      <c r="S34" s="12"/>
      <c r="T34" s="33"/>
      <c r="U34" s="33"/>
    </row>
    <row r="35" spans="1:21" s="23" customFormat="1" ht="110.4" x14ac:dyDescent="0.3">
      <c r="A35" s="191"/>
      <c r="B35" s="13" t="s">
        <v>262</v>
      </c>
      <c r="C35" s="22" t="s">
        <v>1314</v>
      </c>
      <c r="D35" s="22" t="s">
        <v>1341</v>
      </c>
      <c r="E35" s="9"/>
      <c r="F35" s="50" t="s">
        <v>1310</v>
      </c>
      <c r="G35" s="50" t="s">
        <v>1311</v>
      </c>
      <c r="H35" s="70"/>
      <c r="I35" s="11"/>
      <c r="J35" s="11"/>
      <c r="K35" s="33"/>
      <c r="L35" s="11"/>
      <c r="M35" s="11"/>
      <c r="N35" s="15" t="str">
        <f t="shared" si="0"/>
        <v/>
      </c>
      <c r="O35" s="33"/>
      <c r="P35" s="33"/>
      <c r="Q35" s="11"/>
      <c r="R35" s="33"/>
      <c r="S35" s="12"/>
      <c r="T35" s="33"/>
      <c r="U35" s="33"/>
    </row>
    <row r="36" spans="1:21" s="23" customFormat="1" ht="110.4" x14ac:dyDescent="0.3">
      <c r="A36" s="191"/>
      <c r="B36" s="13" t="s">
        <v>262</v>
      </c>
      <c r="C36" s="22" t="s">
        <v>911</v>
      </c>
      <c r="D36" s="22" t="s">
        <v>1342</v>
      </c>
      <c r="E36" s="9"/>
      <c r="F36" s="50" t="s">
        <v>1310</v>
      </c>
      <c r="G36" s="50" t="s">
        <v>1311</v>
      </c>
      <c r="H36" s="70"/>
      <c r="I36" s="11"/>
      <c r="J36" s="11"/>
      <c r="K36" s="33"/>
      <c r="L36" s="11"/>
      <c r="M36" s="11"/>
      <c r="N36" s="15" t="str">
        <f t="shared" si="0"/>
        <v/>
      </c>
      <c r="O36" s="33"/>
      <c r="P36" s="33"/>
      <c r="Q36" s="11"/>
      <c r="R36" s="33"/>
      <c r="S36" s="12"/>
      <c r="T36" s="33"/>
      <c r="U36" s="33"/>
    </row>
    <row r="37" spans="1:21" s="23" customFormat="1" ht="110.4" x14ac:dyDescent="0.3">
      <c r="A37" s="191"/>
      <c r="B37" s="13" t="s">
        <v>262</v>
      </c>
      <c r="C37" s="22" t="s">
        <v>912</v>
      </c>
      <c r="D37" s="22" t="s">
        <v>1315</v>
      </c>
      <c r="E37" s="9"/>
      <c r="F37" s="50" t="s">
        <v>1310</v>
      </c>
      <c r="G37" s="50" t="s">
        <v>1311</v>
      </c>
      <c r="H37" s="70"/>
      <c r="I37" s="11"/>
      <c r="J37" s="11"/>
      <c r="K37" s="33"/>
      <c r="L37" s="11"/>
      <c r="M37" s="11"/>
      <c r="N37" s="15" t="str">
        <f t="shared" si="0"/>
        <v/>
      </c>
      <c r="O37" s="33"/>
      <c r="P37" s="33"/>
      <c r="Q37" s="11"/>
      <c r="R37" s="33"/>
      <c r="S37" s="12"/>
      <c r="T37" s="33"/>
      <c r="U37" s="33"/>
    </row>
    <row r="38" spans="1:21" s="23" customFormat="1" ht="207" x14ac:dyDescent="0.3">
      <c r="A38" s="191"/>
      <c r="B38" s="13" t="s">
        <v>262</v>
      </c>
      <c r="C38" s="22" t="s">
        <v>913</v>
      </c>
      <c r="D38" s="22" t="s">
        <v>1316</v>
      </c>
      <c r="E38" s="50" t="s">
        <v>1309</v>
      </c>
      <c r="F38" s="50" t="s">
        <v>1310</v>
      </c>
      <c r="G38" s="73"/>
      <c r="H38" s="70"/>
      <c r="I38" s="11"/>
      <c r="J38" s="11"/>
      <c r="K38" s="33"/>
      <c r="L38" s="11"/>
      <c r="M38" s="11"/>
      <c r="N38" s="15" t="str">
        <f t="shared" si="0"/>
        <v/>
      </c>
      <c r="O38" s="33"/>
      <c r="P38" s="33"/>
      <c r="Q38" s="11"/>
      <c r="R38" s="33"/>
      <c r="S38" s="12"/>
      <c r="T38" s="33"/>
      <c r="U38" s="33"/>
    </row>
    <row r="39" spans="1:21" s="23" customFormat="1" ht="207" x14ac:dyDescent="0.3">
      <c r="A39" s="191"/>
      <c r="B39" s="13" t="s">
        <v>262</v>
      </c>
      <c r="C39" s="22" t="s">
        <v>914</v>
      </c>
      <c r="D39" s="22" t="s">
        <v>1317</v>
      </c>
      <c r="E39" s="50" t="s">
        <v>1309</v>
      </c>
      <c r="F39" s="73"/>
      <c r="G39" s="73"/>
      <c r="H39" s="70"/>
      <c r="I39" s="11"/>
      <c r="J39" s="11"/>
      <c r="K39" s="33"/>
      <c r="L39" s="11"/>
      <c r="M39" s="11"/>
      <c r="N39" s="15" t="str">
        <f t="shared" si="0"/>
        <v/>
      </c>
      <c r="O39" s="33"/>
      <c r="P39" s="33"/>
      <c r="Q39" s="11"/>
      <c r="R39" s="33"/>
      <c r="S39" s="12"/>
      <c r="T39" s="33"/>
      <c r="U39" s="33"/>
    </row>
    <row r="40" spans="1:21" s="23" customFormat="1" ht="207" x14ac:dyDescent="0.3">
      <c r="A40" s="191"/>
      <c r="B40" s="13" t="s">
        <v>262</v>
      </c>
      <c r="C40" s="22" t="s">
        <v>915</v>
      </c>
      <c r="D40" s="22" t="s">
        <v>1318</v>
      </c>
      <c r="E40" s="50" t="s">
        <v>1309</v>
      </c>
      <c r="F40" s="73"/>
      <c r="G40" s="73"/>
      <c r="H40" s="70"/>
      <c r="I40" s="11"/>
      <c r="J40" s="11"/>
      <c r="K40" s="33"/>
      <c r="L40" s="11"/>
      <c r="M40" s="11"/>
      <c r="N40" s="15" t="str">
        <f t="shared" si="0"/>
        <v/>
      </c>
      <c r="O40" s="33"/>
      <c r="P40" s="33"/>
      <c r="Q40" s="11"/>
      <c r="R40" s="33"/>
      <c r="S40" s="12"/>
      <c r="T40" s="33"/>
      <c r="U40" s="33"/>
    </row>
    <row r="41" spans="1:21" s="23" customFormat="1" ht="207" x14ac:dyDescent="0.3">
      <c r="A41" s="191"/>
      <c r="B41" s="13" t="s">
        <v>262</v>
      </c>
      <c r="C41" s="22" t="s">
        <v>916</v>
      </c>
      <c r="D41" s="22" t="s">
        <v>1319</v>
      </c>
      <c r="E41" s="50" t="s">
        <v>1309</v>
      </c>
      <c r="F41" s="73"/>
      <c r="G41" s="73"/>
      <c r="H41" s="70"/>
      <c r="I41" s="11"/>
      <c r="J41" s="11"/>
      <c r="K41" s="33"/>
      <c r="L41" s="11"/>
      <c r="M41" s="11"/>
      <c r="N41" s="15" t="str">
        <f t="shared" si="0"/>
        <v/>
      </c>
      <c r="O41" s="33"/>
      <c r="P41" s="33"/>
      <c r="Q41" s="11"/>
      <c r="R41" s="33"/>
      <c r="S41" s="12"/>
      <c r="T41" s="33"/>
      <c r="U41" s="33"/>
    </row>
    <row r="42" spans="1:21" s="23" customFormat="1" ht="110.4" x14ac:dyDescent="0.3">
      <c r="A42" s="191"/>
      <c r="B42" s="13" t="s">
        <v>262</v>
      </c>
      <c r="C42" s="22" t="s">
        <v>917</v>
      </c>
      <c r="D42" s="22" t="s">
        <v>1320</v>
      </c>
      <c r="E42" s="9"/>
      <c r="F42" s="50" t="s">
        <v>1310</v>
      </c>
      <c r="G42" s="50" t="s">
        <v>1311</v>
      </c>
      <c r="H42" s="70"/>
      <c r="I42" s="11"/>
      <c r="J42" s="11"/>
      <c r="K42" s="33"/>
      <c r="L42" s="11"/>
      <c r="M42" s="11"/>
      <c r="N42" s="15" t="str">
        <f t="shared" si="0"/>
        <v/>
      </c>
      <c r="O42" s="33"/>
      <c r="P42" s="33"/>
      <c r="Q42" s="11"/>
      <c r="R42" s="33"/>
      <c r="S42" s="12"/>
      <c r="T42" s="33"/>
      <c r="U42" s="33"/>
    </row>
    <row r="43" spans="1:21" s="23" customFormat="1" ht="179.4" x14ac:dyDescent="0.3">
      <c r="A43" s="191" t="s">
        <v>265</v>
      </c>
      <c r="B43" s="13" t="s">
        <v>264</v>
      </c>
      <c r="C43" s="22" t="s">
        <v>918</v>
      </c>
      <c r="D43" s="22" t="s">
        <v>1321</v>
      </c>
      <c r="E43" s="50" t="s">
        <v>1322</v>
      </c>
      <c r="F43" s="50" t="s">
        <v>1323</v>
      </c>
      <c r="G43" s="50" t="s">
        <v>1324</v>
      </c>
      <c r="H43" s="70"/>
      <c r="I43" s="11"/>
      <c r="J43" s="11"/>
      <c r="K43" s="33"/>
      <c r="L43" s="11"/>
      <c r="M43" s="11"/>
      <c r="N43" s="15" t="str">
        <f t="shared" ref="N43:N50" si="1">IF(OR(L43="",M43=""),"",
IF(OR(L43="Low",M43="Low"),"Low",
IF(OR(L43="Moderate",M43="Moderate"),"Moderate",
"High")))</f>
        <v/>
      </c>
      <c r="O43" s="33"/>
      <c r="P43" s="33"/>
      <c r="Q43" s="11"/>
      <c r="R43" s="33"/>
      <c r="S43" s="12"/>
      <c r="T43" s="33"/>
      <c r="U43" s="33"/>
    </row>
    <row r="44" spans="1:21" s="23" customFormat="1" ht="179.4" x14ac:dyDescent="0.3">
      <c r="A44" s="191"/>
      <c r="B44" s="13" t="s">
        <v>264</v>
      </c>
      <c r="C44" s="22" t="s">
        <v>919</v>
      </c>
      <c r="D44" s="22" t="s">
        <v>1325</v>
      </c>
      <c r="E44" s="9"/>
      <c r="F44" s="50" t="s">
        <v>1323</v>
      </c>
      <c r="G44" s="50" t="s">
        <v>1324</v>
      </c>
      <c r="H44" s="70"/>
      <c r="I44" s="11"/>
      <c r="J44" s="11"/>
      <c r="K44" s="33"/>
      <c r="L44" s="11"/>
      <c r="M44" s="11"/>
      <c r="N44" s="15" t="str">
        <f t="shared" si="1"/>
        <v/>
      </c>
      <c r="O44" s="33"/>
      <c r="P44" s="33"/>
      <c r="Q44" s="11"/>
      <c r="R44" s="33"/>
      <c r="S44" s="12"/>
      <c r="T44" s="33"/>
      <c r="U44" s="33"/>
    </row>
    <row r="45" spans="1:21" s="23" customFormat="1" ht="179.4" x14ac:dyDescent="0.3">
      <c r="A45" s="191"/>
      <c r="B45" s="13" t="s">
        <v>264</v>
      </c>
      <c r="C45" s="22" t="s">
        <v>920</v>
      </c>
      <c r="D45" s="22" t="s">
        <v>1326</v>
      </c>
      <c r="E45" s="50" t="s">
        <v>1322</v>
      </c>
      <c r="F45" s="50" t="s">
        <v>1323</v>
      </c>
      <c r="G45" s="50" t="s">
        <v>1324</v>
      </c>
      <c r="H45" s="70"/>
      <c r="I45" s="11"/>
      <c r="J45" s="11"/>
      <c r="K45" s="33"/>
      <c r="L45" s="11"/>
      <c r="M45" s="11"/>
      <c r="N45" s="15" t="str">
        <f t="shared" si="1"/>
        <v/>
      </c>
      <c r="O45" s="33"/>
      <c r="P45" s="33"/>
      <c r="Q45" s="11"/>
      <c r="R45" s="33"/>
      <c r="S45" s="12"/>
      <c r="T45" s="33"/>
      <c r="U45" s="33"/>
    </row>
    <row r="46" spans="1:21" s="23" customFormat="1" ht="82.8" x14ac:dyDescent="0.3">
      <c r="A46" s="191"/>
      <c r="B46" s="13" t="s">
        <v>264</v>
      </c>
      <c r="C46" s="22" t="s">
        <v>921</v>
      </c>
      <c r="D46" s="22" t="s">
        <v>1327</v>
      </c>
      <c r="E46" s="50" t="s">
        <v>1322</v>
      </c>
      <c r="F46" s="9"/>
      <c r="G46" s="9"/>
      <c r="H46" s="70"/>
      <c r="I46" s="11"/>
      <c r="J46" s="11"/>
      <c r="K46" s="33"/>
      <c r="L46" s="11"/>
      <c r="M46" s="11"/>
      <c r="N46" s="15" t="str">
        <f t="shared" si="1"/>
        <v/>
      </c>
      <c r="O46" s="33"/>
      <c r="P46" s="33"/>
      <c r="Q46" s="11"/>
      <c r="R46" s="33"/>
      <c r="S46" s="12"/>
      <c r="T46" s="33"/>
      <c r="U46" s="33"/>
    </row>
    <row r="47" spans="1:21" s="23" customFormat="1" ht="82.8" x14ac:dyDescent="0.3">
      <c r="A47" s="191"/>
      <c r="B47" s="13" t="s">
        <v>264</v>
      </c>
      <c r="C47" s="22" t="s">
        <v>922</v>
      </c>
      <c r="D47" s="22" t="s">
        <v>1328</v>
      </c>
      <c r="E47" s="50" t="s">
        <v>1322</v>
      </c>
      <c r="F47" s="9"/>
      <c r="G47" s="9"/>
      <c r="H47" s="70"/>
      <c r="I47" s="11"/>
      <c r="J47" s="11"/>
      <c r="K47" s="33"/>
      <c r="L47" s="11"/>
      <c r="M47" s="11"/>
      <c r="N47" s="15" t="str">
        <f t="shared" si="1"/>
        <v/>
      </c>
      <c r="O47" s="33"/>
      <c r="P47" s="33"/>
      <c r="Q47" s="11"/>
      <c r="R47" s="33"/>
      <c r="S47" s="12"/>
      <c r="T47" s="33"/>
      <c r="U47" s="33"/>
    </row>
    <row r="48" spans="1:21" s="23" customFormat="1" ht="82.8" x14ac:dyDescent="0.3">
      <c r="A48" s="191"/>
      <c r="B48" s="13" t="s">
        <v>264</v>
      </c>
      <c r="C48" s="22" t="s">
        <v>923</v>
      </c>
      <c r="D48" s="22" t="s">
        <v>1329</v>
      </c>
      <c r="E48" s="50" t="s">
        <v>1322</v>
      </c>
      <c r="F48" s="9"/>
      <c r="G48" s="9"/>
      <c r="H48" s="70"/>
      <c r="I48" s="11"/>
      <c r="J48" s="11"/>
      <c r="K48" s="33"/>
      <c r="L48" s="11"/>
      <c r="M48" s="11"/>
      <c r="N48" s="15" t="str">
        <f t="shared" si="1"/>
        <v/>
      </c>
      <c r="O48" s="33"/>
      <c r="P48" s="33"/>
      <c r="Q48" s="11"/>
      <c r="R48" s="33"/>
      <c r="S48" s="12"/>
      <c r="T48" s="33"/>
      <c r="U48" s="33"/>
    </row>
    <row r="49" spans="1:21" s="23" customFormat="1" ht="179.4" x14ac:dyDescent="0.3">
      <c r="A49" s="191"/>
      <c r="B49" s="13" t="s">
        <v>264</v>
      </c>
      <c r="C49" s="22" t="s">
        <v>924</v>
      </c>
      <c r="D49" s="22" t="s">
        <v>1330</v>
      </c>
      <c r="E49" s="9"/>
      <c r="F49" s="50" t="s">
        <v>1323</v>
      </c>
      <c r="G49" s="50" t="s">
        <v>1324</v>
      </c>
      <c r="H49" s="70"/>
      <c r="I49" s="11"/>
      <c r="J49" s="11"/>
      <c r="K49" s="33"/>
      <c r="L49" s="11"/>
      <c r="M49" s="11"/>
      <c r="N49" s="15" t="str">
        <f t="shared" si="1"/>
        <v/>
      </c>
      <c r="O49" s="33"/>
      <c r="P49" s="33"/>
      <c r="Q49" s="11"/>
      <c r="R49" s="33"/>
      <c r="S49" s="12"/>
      <c r="T49" s="33"/>
      <c r="U49" s="33"/>
    </row>
    <row r="50" spans="1:21" s="23" customFormat="1" ht="179.4" x14ac:dyDescent="0.3">
      <c r="A50" s="191"/>
      <c r="B50" s="13" t="s">
        <v>264</v>
      </c>
      <c r="C50" s="22" t="s">
        <v>925</v>
      </c>
      <c r="D50" s="22" t="s">
        <v>1331</v>
      </c>
      <c r="E50" s="9"/>
      <c r="F50" s="50" t="s">
        <v>1323</v>
      </c>
      <c r="G50" s="50" t="s">
        <v>1324</v>
      </c>
      <c r="H50" s="70"/>
      <c r="I50" s="11"/>
      <c r="J50" s="11"/>
      <c r="K50" s="33"/>
      <c r="L50" s="11"/>
      <c r="M50" s="11"/>
      <c r="N50" s="15" t="str">
        <f t="shared" si="1"/>
        <v/>
      </c>
      <c r="O50" s="33"/>
      <c r="P50" s="33"/>
      <c r="Q50" s="11"/>
      <c r="R50" s="33"/>
      <c r="S50" s="12"/>
      <c r="T50" s="33"/>
      <c r="U50" s="33"/>
    </row>
    <row r="51" spans="1:21" ht="165.6" x14ac:dyDescent="0.3">
      <c r="A51" s="72" t="s">
        <v>267</v>
      </c>
      <c r="B51" s="13" t="s">
        <v>266</v>
      </c>
      <c r="C51" s="22" t="s">
        <v>926</v>
      </c>
      <c r="D51" s="22" t="s">
        <v>1332</v>
      </c>
      <c r="E51" s="50" t="s">
        <v>1333</v>
      </c>
      <c r="F51" s="50" t="s">
        <v>1334</v>
      </c>
      <c r="G51" s="50" t="s">
        <v>1335</v>
      </c>
      <c r="H51" s="53"/>
      <c r="I51" s="54"/>
      <c r="J51" s="54"/>
      <c r="K51" s="54"/>
      <c r="L51" s="54"/>
      <c r="M51" s="54"/>
      <c r="N51" s="15" t="str">
        <f t="shared" ref="N51:N52" si="2">IF(OR(L51="",M51=""),"",
IF(OR(L51="Low",M51="Low"),"Low",
IF(OR(L51="Moderate",M51="Moderate"),"Moderate",
"High")))</f>
        <v/>
      </c>
      <c r="O51" s="53"/>
      <c r="P51" s="53"/>
      <c r="Q51" s="54"/>
      <c r="R51" s="53"/>
      <c r="S51" s="12"/>
      <c r="T51" s="53"/>
      <c r="U51" s="53"/>
    </row>
    <row r="52" spans="1:21" s="133" customFormat="1" ht="179.4" x14ac:dyDescent="0.3">
      <c r="A52" s="190" t="s">
        <v>1991</v>
      </c>
      <c r="B52" s="128" t="s">
        <v>1990</v>
      </c>
      <c r="C52" s="118" t="s">
        <v>2013</v>
      </c>
      <c r="D52" s="118" t="s">
        <v>2014</v>
      </c>
      <c r="E52" s="50" t="s">
        <v>2015</v>
      </c>
      <c r="F52" s="9"/>
      <c r="G52" s="9"/>
      <c r="H52" s="131"/>
      <c r="I52" s="132"/>
      <c r="J52" s="132"/>
      <c r="K52" s="132"/>
      <c r="L52" s="132"/>
      <c r="M52" s="132"/>
      <c r="N52" s="15" t="str">
        <f t="shared" si="2"/>
        <v/>
      </c>
      <c r="O52" s="131"/>
      <c r="P52" s="131"/>
      <c r="Q52" s="11"/>
      <c r="R52" s="131"/>
      <c r="S52" s="12"/>
      <c r="T52" s="131"/>
      <c r="U52" s="131"/>
    </row>
    <row r="53" spans="1:21" ht="82.8" x14ac:dyDescent="0.3">
      <c r="A53" s="190"/>
      <c r="B53" s="128" t="s">
        <v>1990</v>
      </c>
      <c r="C53" s="118" t="s">
        <v>2009</v>
      </c>
      <c r="D53" s="118" t="s">
        <v>2010</v>
      </c>
      <c r="E53" s="9"/>
      <c r="F53" s="50" t="s">
        <v>2011</v>
      </c>
      <c r="G53" s="50" t="s">
        <v>2012</v>
      </c>
    </row>
  </sheetData>
  <sheetProtection sort="0" autoFilter="0"/>
  <autoFilter ref="A1:U1" xr:uid="{00000000-0009-0000-0000-000012000000}"/>
  <mergeCells count="6">
    <mergeCell ref="A52:A53"/>
    <mergeCell ref="A2:A11"/>
    <mergeCell ref="A12:A21"/>
    <mergeCell ref="A22:A29"/>
    <mergeCell ref="A30:A42"/>
    <mergeCell ref="A43:A50"/>
  </mergeCells>
  <conditionalFormatting sqref="N2:N51">
    <cfRule type="expression" dxfId="1" priority="8">
      <formula>OR(AND(L2&lt;&gt;"",M2=""),AND(L2="",M2&lt;&gt;""))</formula>
    </cfRule>
  </conditionalFormatting>
  <conditionalFormatting sqref="N52">
    <cfRule type="expression" dxfId="0" priority="1">
      <formula>OR(AND(L52&lt;&gt;"",M52=""),AND(L52="",M52&lt;&gt;""))</formula>
    </cfRule>
  </conditionalFormatting>
  <dataValidations count="24">
    <dataValidation allowBlank="1" showInputMessage="1" showErrorMessage="1" promptTitle="Prior Risk Exposure Level" prompt="Associated risk exposure level if a failure exists for this control from previous year's assessment" sqref="U1" xr:uid="{00000000-0002-0000-1200-000000000000}"/>
    <dataValidation allowBlank="1" showInputMessage="1" showErrorMessage="1" promptTitle="Prior Assessment Result" prompt="Associated assessment result if a failure exists for this control from previous year's assessment" sqref="T1" xr:uid="{00000000-0002-0000-1200-000001000000}"/>
    <dataValidation allowBlank="1" showInputMessage="1" showErrorMessage="1" promptTitle="Assessor POC" prompt="Associated 3PAO POC who conducted the assessment (Employee Name, Company Name)" sqref="R1" xr:uid="{00000000-0002-0000-1200-000002000000}"/>
    <dataValidation allowBlank="1" showInputMessage="1" showErrorMessage="1" promptTitle="Recommendation for Mitigation" prompt="Associated recommendation to remediate identified risk" sqref="P1" xr:uid="{00000000-0002-0000-1200-000003000000}"/>
    <dataValidation allowBlank="1" showInputMessage="1" showErrorMessage="1" promptTitle="Risk Statement" prompt="Risk statement for identified risk documenting the associated impact" sqref="O1" xr:uid="{00000000-0002-0000-1200-000004000000}"/>
    <dataValidation allowBlank="1" showInputMessage="1" showErrorMessage="1" promptTitle="Impact Level" prompt="Associated impact level for identified risk" sqref="M1" xr:uid="{00000000-0002-0000-1200-000005000000}"/>
    <dataValidation allowBlank="1" showInputMessage="1" showErrorMessage="1" promptTitle="Likelihood Level" prompt="Associated likelihood level for identified risk" sqref="L1" xr:uid="{00000000-0002-0000-1200-000006000000}"/>
    <dataValidation allowBlank="1" showInputMessage="1" showErrorMessage="1" promptTitle="Identified Risk" prompt="Extrapolated finding(s) from observations and evidence" sqref="K1" xr:uid="{00000000-0002-0000-1200-000007000000}"/>
    <dataValidation allowBlank="1" showInputMessage="1" showErrorMessage="1" promptTitle="Assessment Result" prompt="Assessment result based on observations and evidence (Satisfied, Other Than Satisfied)" sqref="J1" xr:uid="{00000000-0002-0000-1200-000008000000}"/>
    <dataValidation allowBlank="1" showInputMessage="1" showErrorMessage="1" promptTitle="Implementation Status" prompt="Implementation status based on assessment results (Implemented, Partially Implemented, Planned, Alternative Implementation, Planned, Not Applicable)" sqref="I1" xr:uid="{00000000-0002-0000-1200-000009000000}"/>
    <dataValidation allowBlank="1" showInputMessage="1" showErrorMessage="1" promptTitle="Observations and Evidence" prompt="Associated assessment results from applicable test procedure(s), along with associated artifacts" sqref="H1" xr:uid="{00000000-0002-0000-1200-00000A000000}"/>
    <dataValidation allowBlank="1" showInputMessage="1" showErrorMessage="1" promptTitle="Test" prompt="Scoped 'test' test procedure to validate assessment objective" sqref="G1" xr:uid="{00000000-0002-0000-1200-00000B000000}"/>
    <dataValidation allowBlank="1" showInputMessage="1" showErrorMessage="1" promptTitle="Interview" prompt="Scoped 'interview' test procedure to validate assessment objective" sqref="F1" xr:uid="{00000000-0002-0000-1200-00000C000000}"/>
    <dataValidation allowBlank="1" showInputMessage="1" showErrorMessage="1" promptTitle="Examine" prompt="Scoped 'examine' test procedure to validate assessment objective" sqref="E1" xr:uid="{00000000-0002-0000-1200-00000D000000}"/>
    <dataValidation allowBlank="1" showInputMessage="1" showErrorMessage="1" promptTitle="Control Name" prompt="Associated control name from NIST SP 800-53 Rev 4" sqref="A1" xr:uid="{00000000-0002-0000-1200-00000E000000}"/>
    <dataValidation allowBlank="1" showInputMessage="1" showErrorMessage="1" promptTitle="Control ID" prompt="Associated control ID from NIST SP 800-53 Rev 4" sqref="B1" xr:uid="{00000000-0002-0000-1200-00000F000000}"/>
    <dataValidation allowBlank="1" showInputMessage="1" showErrorMessage="1" promptTitle="Assessment Procedure" prompt="Associated assessment procedure ID from NIST SP 800-53A Rev 4" sqref="C1" xr:uid="{00000000-0002-0000-1200-000010000000}"/>
    <dataValidation allowBlank="1" showInputMessage="1" showErrorMessage="1" promptTitle="Assessment Objective" prompt="Associated assessment objective from NIST SP 800-53A Rev 4" sqref="D1" xr:uid="{00000000-0002-0000-1200-000011000000}"/>
    <dataValidation type="list" allowBlank="1" showInputMessage="1" showErrorMessage="1" sqref="L2:M1048576 U2:U1048576" xr:uid="{00000000-0002-0000-1200-000012000000}">
      <formula1>"High,Moderate,Low"</formula1>
    </dataValidation>
    <dataValidation type="list" allowBlank="1" showInputMessage="1" showErrorMessage="1" sqref="J2:J1048576" xr:uid="{00000000-0002-0000-1200-000013000000}">
      <formula1>"Satisfied,Other Than Satisfied"</formula1>
    </dataValidation>
    <dataValidation type="list" allowBlank="1" showInputMessage="1" showErrorMessage="1" sqref="T2:T1048576" xr:uid="{00000000-0002-0000-1200-000014000000}">
      <formula1>"Satisfied, Other Than Satisfied"</formula1>
    </dataValidation>
    <dataValidation type="list" allowBlank="1" showInputMessage="1" showErrorMessage="1" sqref="I2:I1048576" xr:uid="{00000000-0002-0000-1200-000015000000}">
      <formula1>"Implemented,Partially Implemented,Planned,Alternative Implementation,Not Applicable"</formula1>
    </dataValidation>
    <dataValidation type="list" allowBlank="1" showInputMessage="1" showErrorMessage="1" sqref="Q2:Q1048576" xr:uid="{00000000-0002-0000-1200-000016000000}">
      <formula1>"Yes,No"</formula1>
    </dataValidation>
    <dataValidation allowBlank="1" showInputMessage="1" showErrorMessage="1" promptTitle="SSP Imp. Statement Differential" prompt="Does the SSP implementation detail match the technical implementation? Yes or No" sqref="Q1" xr:uid="{00000000-0002-0000-1200-000017000000}"/>
  </dataValidations>
  <printOptions horizontalCentered="1" gridLines="1"/>
  <pageMargins left="0.75" right="0.75" top="0.75" bottom="0.75" header="0" footer="0"/>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052EA0C2953A489CAE6B11FEEB781D" ma:contentTypeVersion="4" ma:contentTypeDescription="Create a new document." ma:contentTypeScope="" ma:versionID="6fd565a7f95c1e6dcb7403f16f35551a">
  <xsd:schema xmlns:xsd="http://www.w3.org/2001/XMLSchema" xmlns:xs="http://www.w3.org/2001/XMLSchema" xmlns:p="http://schemas.microsoft.com/office/2006/metadata/properties" xmlns:ns2="de0d1a31-22c1-422a-9237-9c006e8e7a3b" targetNamespace="http://schemas.microsoft.com/office/2006/metadata/properties" ma:root="true" ma:fieldsID="bcad97c1121969e8d31983caae56b485" ns2:_="">
    <xsd:import namespace="de0d1a31-22c1-422a-9237-9c006e8e7a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d1a31-22c1-422a-9237-9c006e8e7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126868-A608-49A1-8C7F-2347BD4EB170}">
  <ds:schemaRefs>
    <ds:schemaRef ds:uri="http://schemas.microsoft.com/sharepoint/v3/contenttype/forms"/>
  </ds:schemaRefs>
</ds:datastoreItem>
</file>

<file path=customXml/itemProps2.xml><?xml version="1.0" encoding="utf-8"?>
<ds:datastoreItem xmlns:ds="http://schemas.openxmlformats.org/officeDocument/2006/customXml" ds:itemID="{AC7E6725-EE7A-4969-A9A4-D52E0D058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d1a31-22c1-422a-9237-9c006e8e7a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C42DB-0856-41E1-9371-AFB6BB21404B}">
  <ds:schemaRefs>
    <ds:schemaRef ds:uri="http://www.w3.org/XML/1998/namespace"/>
    <ds:schemaRef ds:uri="http://schemas.openxmlformats.org/package/2006/metadata/core-properties"/>
    <ds:schemaRef ds:uri="de0d1a31-22c1-422a-9237-9c006e8e7a3b"/>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System</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Test Workbook</dc:title>
  <dc:subject>FedRAMP</dc:subject>
  <dc:creator>Michael Carter</dc:creator>
  <cp:lastModifiedBy>Ellen Polk</cp:lastModifiedBy>
  <dcterms:created xsi:type="dcterms:W3CDTF">2015-07-30T13:50:21Z</dcterms:created>
  <dcterms:modified xsi:type="dcterms:W3CDTF">2022-04-07T15:19:55Z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0x01010097052EA0C2953A489CAE6B11FEEB781D</vt:lpwstr>
  </property>
</Properties>
</file>